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I:\Koncern\SVERIGE\ANALYSER\SAS_SE\SASegp\Under utveckling\Christian\2023\Budgetmall\"/>
    </mc:Choice>
  </mc:AlternateContent>
  <xr:revisionPtr revIDLastSave="0" documentId="13_ncr:1_{A5705DBD-7B7B-401C-B079-A59A41BBB9D6}" xr6:coauthVersionLast="47" xr6:coauthVersionMax="47" xr10:uidLastSave="{00000000-0000-0000-0000-000000000000}"/>
  <workbookProtection workbookAlgorithmName="SHA-512" workbookHashValue="V6svKYBABiF0IXHSeeANm23bEKIHlM4F6nevthpqR/EZZyT9ZdvrvqBP+X/QrotyMFF+F0VA+kW3dO1gI0/cxw==" workbookSaltValue="ZPKp04oRoWORHLmbdvNQhQ==" workbookSpinCount="100000" lockStructure="1"/>
  <bookViews>
    <workbookView xWindow="-108" yWindow="-108" windowWidth="23256" windowHeight="12576" xr2:uid="{50D6CBF4-87E0-4D16-81D4-1FDC65DA4321}"/>
  </bookViews>
  <sheets>
    <sheet name="Budgetmall LSB" sheetId="1" r:id="rId1"/>
    <sheet name="Data" sheetId="2" state="hidden" r:id="rId2"/>
  </sheets>
  <definedNames>
    <definedName name="Avdrag">Data!$F$2:$H$416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4" i="1" l="1"/>
  <c r="B77" i="1"/>
  <c r="B67" i="1"/>
  <c r="B59" i="1"/>
  <c r="B53" i="1"/>
  <c r="B44" i="1"/>
  <c r="C84" i="1"/>
  <c r="C77" i="1"/>
  <c r="D56" i="1"/>
  <c r="D39" i="1"/>
  <c r="B87" i="1" l="1"/>
  <c r="C66" i="1"/>
  <c r="C65" i="1"/>
  <c r="C64" i="1"/>
  <c r="C63" i="1"/>
  <c r="C62" i="1"/>
  <c r="C57" i="1"/>
  <c r="C59" i="1" s="1"/>
  <c r="C56" i="1"/>
  <c r="C42" i="1"/>
  <c r="C44" i="1" s="1"/>
  <c r="C50" i="1"/>
  <c r="C49" i="1"/>
  <c r="C47" i="1"/>
  <c r="B14" i="1"/>
  <c r="AB14" i="2"/>
  <c r="AB13" i="2"/>
  <c r="AB12" i="2"/>
  <c r="AB11" i="2"/>
  <c r="AB10" i="2"/>
  <c r="S27" i="2"/>
  <c r="S26" i="2"/>
  <c r="S25" i="2"/>
  <c r="S24" i="2"/>
  <c r="S23" i="2"/>
  <c r="R27" i="2"/>
  <c r="R26" i="2"/>
  <c r="R25" i="2"/>
  <c r="R24" i="2"/>
  <c r="R23" i="2"/>
  <c r="AA14" i="2"/>
  <c r="AA13" i="2"/>
  <c r="AA12" i="2"/>
  <c r="AA11" i="2"/>
  <c r="AA10" i="2"/>
  <c r="Z14" i="2"/>
  <c r="Z13" i="2"/>
  <c r="Z12" i="2"/>
  <c r="Z11" i="2"/>
  <c r="Z10" i="2"/>
  <c r="C67" i="1" l="1"/>
  <c r="C53" i="1"/>
  <c r="B15" i="1"/>
  <c r="C87" i="1" l="1"/>
  <c r="B9" i="1" s="1"/>
  <c r="AH2" i="2" a="1"/>
  <c r="AH2" i="2" s="1"/>
  <c r="AH5" i="2" s="1"/>
  <c r="AI11" i="2"/>
  <c r="AJ11" i="2"/>
  <c r="AK11" i="2"/>
  <c r="AL11" i="2"/>
  <c r="AM11" i="2"/>
  <c r="AN11" i="2"/>
  <c r="AO11" i="2"/>
  <c r="AP11" i="2"/>
  <c r="AQ11" i="2"/>
  <c r="AR11" i="2"/>
  <c r="AS11" i="2"/>
  <c r="AI10" i="2"/>
  <c r="AJ10" i="2"/>
  <c r="AK10" i="2"/>
  <c r="AL10" i="2"/>
  <c r="AM10" i="2"/>
  <c r="AN10" i="2"/>
  <c r="AO10" i="2"/>
  <c r="AP10" i="2"/>
  <c r="AQ10" i="2"/>
  <c r="AR10" i="2"/>
  <c r="AS10" i="2"/>
  <c r="AI3" i="2" a="1"/>
  <c r="AI3" i="2" s="1"/>
  <c r="AI6" i="2" s="1"/>
  <c r="AJ3" i="2" a="1"/>
  <c r="AJ3" i="2" s="1"/>
  <c r="AJ13" i="2" s="1"/>
  <c r="AK3" i="2" a="1"/>
  <c r="AK3" i="2" s="1"/>
  <c r="AK13" i="2" s="1"/>
  <c r="AL3" i="2" a="1"/>
  <c r="AL3" i="2" s="1"/>
  <c r="AL13" i="2" s="1"/>
  <c r="AM3" i="2" a="1"/>
  <c r="AM3" i="2" s="1"/>
  <c r="AM13" i="2" s="1"/>
  <c r="AN3" i="2" a="1"/>
  <c r="AN3" i="2" s="1"/>
  <c r="AN13" i="2" s="1"/>
  <c r="AO3" i="2" a="1"/>
  <c r="AO3" i="2" s="1"/>
  <c r="AO6" i="2" s="1"/>
  <c r="AP3" i="2" a="1"/>
  <c r="AP3" i="2" s="1"/>
  <c r="AP6" i="2" s="1"/>
  <c r="AQ3" i="2" a="1"/>
  <c r="AQ3" i="2" s="1"/>
  <c r="AQ13" i="2" s="1"/>
  <c r="AR3" i="2" a="1"/>
  <c r="AR3" i="2" s="1"/>
  <c r="AR13" i="2" s="1"/>
  <c r="AS3" i="2" a="1"/>
  <c r="AS3" i="2" s="1"/>
  <c r="AS13" i="2" s="1"/>
  <c r="AJ2" i="2" a="1"/>
  <c r="AJ2" i="2" s="1"/>
  <c r="AJ5" i="2" s="1"/>
  <c r="AK2" i="2" a="1"/>
  <c r="AK2" i="2" s="1"/>
  <c r="AL2" i="2" a="1"/>
  <c r="AL2" i="2" s="1"/>
  <c r="AL12" i="2" s="1"/>
  <c r="AM2" i="2" a="1"/>
  <c r="AM2" i="2" s="1"/>
  <c r="AM5" i="2" s="1"/>
  <c r="AN2" i="2" a="1"/>
  <c r="AN2" i="2" s="1"/>
  <c r="AN5" i="2" s="1"/>
  <c r="AO2" i="2" a="1"/>
  <c r="AO2" i="2" s="1"/>
  <c r="AO5" i="2" s="1"/>
  <c r="AP2" i="2" a="1"/>
  <c r="AP2" i="2" s="1"/>
  <c r="AP12" i="2" s="1"/>
  <c r="AQ2" i="2" a="1"/>
  <c r="AQ2" i="2" s="1"/>
  <c r="AQ5" i="2" s="1"/>
  <c r="AR2" i="2" a="1"/>
  <c r="AR2" i="2" s="1"/>
  <c r="AR5" i="2" s="1"/>
  <c r="AS2" i="2" a="1"/>
  <c r="AS2" i="2" s="1"/>
  <c r="AS5" i="2" s="1"/>
  <c r="AI2" i="2" a="1"/>
  <c r="AI2" i="2" s="1"/>
  <c r="AI5" i="2" s="1"/>
  <c r="AI16" i="2"/>
  <c r="AJ16" i="2"/>
  <c r="AK16" i="2"/>
  <c r="AL16" i="2"/>
  <c r="AM16" i="2"/>
  <c r="AN16" i="2"/>
  <c r="AO16" i="2"/>
  <c r="AP16" i="2"/>
  <c r="AQ16" i="2"/>
  <c r="AR16" i="2"/>
  <c r="AS16" i="2"/>
  <c r="AH16" i="2"/>
  <c r="AR15" i="2"/>
  <c r="AS15" i="2"/>
  <c r="AI15" i="2"/>
  <c r="AJ15" i="2"/>
  <c r="AK15" i="2"/>
  <c r="AL15" i="2"/>
  <c r="AM15" i="2"/>
  <c r="AN15" i="2"/>
  <c r="AO15" i="2"/>
  <c r="AP15" i="2"/>
  <c r="AQ15" i="2"/>
  <c r="AH15" i="2"/>
  <c r="AH3" i="2" a="1"/>
  <c r="AH3" i="2" s="1"/>
  <c r="AN6" i="2" l="1"/>
  <c r="AP13" i="2"/>
  <c r="AM6" i="2"/>
  <c r="AO13" i="2"/>
  <c r="AL6" i="2"/>
  <c r="AS6" i="2"/>
  <c r="AK6" i="2"/>
  <c r="AR6" i="2"/>
  <c r="AJ6" i="2"/>
  <c r="AQ6" i="2"/>
  <c r="AP5" i="2"/>
  <c r="AO12" i="2"/>
  <c r="AN12" i="2"/>
  <c r="AM12" i="2"/>
  <c r="AI13" i="2"/>
  <c r="AI12" i="2"/>
  <c r="AK12" i="2"/>
  <c r="AK5" i="2"/>
  <c r="AR12" i="2"/>
  <c r="AQ12" i="2"/>
  <c r="AS12" i="2"/>
  <c r="AJ12" i="2"/>
  <c r="AL5" i="2"/>
  <c r="AH12" i="2"/>
  <c r="AH7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3" i="2"/>
  <c r="I4" i="2" l="1"/>
  <c r="J4" i="2" s="1"/>
  <c r="J3" i="2"/>
  <c r="AH4" i="2"/>
  <c r="G187" i="2"/>
  <c r="F187" i="2"/>
  <c r="F5" i="2"/>
  <c r="F4" i="2"/>
  <c r="B30" i="1" l="1"/>
  <c r="I5" i="2"/>
  <c r="I6" i="2" l="1"/>
  <c r="J5" i="2"/>
  <c r="I7" i="2" l="1"/>
  <c r="J6" i="2"/>
  <c r="I8" i="2" l="1"/>
  <c r="J7" i="2"/>
  <c r="AH8" i="2"/>
  <c r="J8" i="2" l="1"/>
  <c r="I9" i="2"/>
  <c r="AD4" i="2"/>
  <c r="AD5" i="2" s="1"/>
  <c r="AD6" i="2" s="1"/>
  <c r="AD7" i="2" s="1"/>
  <c r="AD8" i="2" s="1"/>
  <c r="AD9" i="2" s="1"/>
  <c r="AD10" i="2" s="1"/>
  <c r="AD11" i="2" s="1"/>
  <c r="AD12" i="2" s="1"/>
  <c r="AD13" i="2" s="1"/>
  <c r="AD14" i="2" s="1"/>
  <c r="AD15" i="2" s="1"/>
  <c r="AD16" i="2" s="1"/>
  <c r="AD17" i="2" s="1"/>
  <c r="AD18" i="2" s="1"/>
  <c r="AD19" i="2" s="1"/>
  <c r="AD20" i="2" s="1"/>
  <c r="AD21" i="2" s="1"/>
  <c r="AD22" i="2" s="1"/>
  <c r="AD23" i="2" s="1"/>
  <c r="AD24" i="2" s="1"/>
  <c r="AD25" i="2" s="1"/>
  <c r="AD26" i="2" s="1"/>
  <c r="AD27" i="2" s="1"/>
  <c r="AD28" i="2" s="1"/>
  <c r="AD29" i="2" s="1"/>
  <c r="AD30" i="2" s="1"/>
  <c r="AD31" i="2" s="1"/>
  <c r="AD32" i="2" s="1"/>
  <c r="AD33" i="2" s="1"/>
  <c r="AD34" i="2" s="1"/>
  <c r="AD35" i="2" s="1"/>
  <c r="AD36" i="2" s="1"/>
  <c r="AD37" i="2" s="1"/>
  <c r="AD38" i="2" s="1"/>
  <c r="AD39" i="2" s="1"/>
  <c r="AD40" i="2" s="1"/>
  <c r="AD41" i="2" s="1"/>
  <c r="AD42" i="2" s="1"/>
  <c r="AD43" i="2" s="1"/>
  <c r="AD44" i="2" s="1"/>
  <c r="AD45" i="2" s="1"/>
  <c r="AD46" i="2" s="1"/>
  <c r="AD47" i="2" s="1"/>
  <c r="AD48" i="2" s="1"/>
  <c r="AD49" i="2" s="1"/>
  <c r="AD50" i="2" s="1"/>
  <c r="AD51" i="2" s="1"/>
  <c r="AD52" i="2" s="1"/>
  <c r="AD53" i="2" s="1"/>
  <c r="AD54" i="2" s="1"/>
  <c r="AD55" i="2" s="1"/>
  <c r="AD56" i="2" s="1"/>
  <c r="AD57" i="2" s="1"/>
  <c r="AD58" i="2" s="1"/>
  <c r="AD59" i="2" s="1"/>
  <c r="AD60" i="2" s="1"/>
  <c r="AD61" i="2" s="1"/>
  <c r="AD62" i="2" s="1"/>
  <c r="AD63" i="2" s="1"/>
  <c r="AD64" i="2" s="1"/>
  <c r="AD65" i="2" s="1"/>
  <c r="AD66" i="2" s="1"/>
  <c r="AD67" i="2" s="1"/>
  <c r="AD68" i="2" s="1"/>
  <c r="AD69" i="2" s="1"/>
  <c r="AD70" i="2" s="1"/>
  <c r="AD71" i="2" s="1"/>
  <c r="AD72" i="2" s="1"/>
  <c r="AD73" i="2" s="1"/>
  <c r="AD74" i="2" s="1"/>
  <c r="AD75" i="2" s="1"/>
  <c r="AD76" i="2" s="1"/>
  <c r="AD77" i="2" s="1"/>
  <c r="AD78" i="2" s="1"/>
  <c r="AD79" i="2" s="1"/>
  <c r="AD80" i="2" s="1"/>
  <c r="AD81" i="2" s="1"/>
  <c r="AD82" i="2" s="1"/>
  <c r="AD83" i="2" s="1"/>
  <c r="AD84" i="2" s="1"/>
  <c r="I10" i="2" l="1"/>
  <c r="J9" i="2"/>
  <c r="F188" i="2"/>
  <c r="F189" i="2" s="1"/>
  <c r="F190" i="2" s="1"/>
  <c r="F191" i="2" s="1"/>
  <c r="F192" i="2" s="1"/>
  <c r="F193" i="2" s="1"/>
  <c r="F194" i="2" s="1"/>
  <c r="F195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H5" i="2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H98" i="2" s="1"/>
  <c r="H99" i="2" s="1"/>
  <c r="H100" i="2" s="1"/>
  <c r="H101" i="2" s="1"/>
  <c r="H102" i="2" s="1"/>
  <c r="H103" i="2" s="1"/>
  <c r="H104" i="2" s="1"/>
  <c r="H105" i="2" s="1"/>
  <c r="H106" i="2" s="1"/>
  <c r="H107" i="2" s="1"/>
  <c r="H108" i="2" s="1"/>
  <c r="H109" i="2" s="1"/>
  <c r="H110" i="2" s="1"/>
  <c r="H111" i="2" s="1"/>
  <c r="H112" i="2" s="1"/>
  <c r="H113" i="2" s="1"/>
  <c r="H114" i="2" s="1"/>
  <c r="H115" i="2" s="1"/>
  <c r="H116" i="2" s="1"/>
  <c r="H117" i="2" s="1"/>
  <c r="H118" i="2" s="1"/>
  <c r="H119" i="2" s="1"/>
  <c r="H120" i="2" s="1"/>
  <c r="H121" i="2" s="1"/>
  <c r="H122" i="2" s="1"/>
  <c r="H123" i="2" s="1"/>
  <c r="H124" i="2" s="1"/>
  <c r="H125" i="2" s="1"/>
  <c r="H126" i="2" s="1"/>
  <c r="H127" i="2" s="1"/>
  <c r="H128" i="2" s="1"/>
  <c r="H129" i="2" s="1"/>
  <c r="H130" i="2" s="1"/>
  <c r="H131" i="2" s="1"/>
  <c r="H132" i="2" s="1"/>
  <c r="H133" i="2" s="1"/>
  <c r="H134" i="2" s="1"/>
  <c r="H135" i="2" s="1"/>
  <c r="H136" i="2" s="1"/>
  <c r="H137" i="2" s="1"/>
  <c r="H138" i="2" s="1"/>
  <c r="H139" i="2" s="1"/>
  <c r="H140" i="2" s="1"/>
  <c r="H141" i="2" s="1"/>
  <c r="H142" i="2" s="1"/>
  <c r="H143" i="2" s="1"/>
  <c r="H144" i="2" s="1"/>
  <c r="H145" i="2" s="1"/>
  <c r="H146" i="2" s="1"/>
  <c r="H147" i="2" s="1"/>
  <c r="H148" i="2" s="1"/>
  <c r="H149" i="2" s="1"/>
  <c r="H150" i="2" s="1"/>
  <c r="H151" i="2" s="1"/>
  <c r="H152" i="2" s="1"/>
  <c r="H153" i="2" s="1"/>
  <c r="H154" i="2" s="1"/>
  <c r="H155" i="2" s="1"/>
  <c r="H156" i="2" s="1"/>
  <c r="H157" i="2" s="1"/>
  <c r="H158" i="2" s="1"/>
  <c r="H159" i="2" s="1"/>
  <c r="H160" i="2" s="1"/>
  <c r="H161" i="2" s="1"/>
  <c r="H162" i="2" s="1"/>
  <c r="H163" i="2" s="1"/>
  <c r="H164" i="2" s="1"/>
  <c r="H165" i="2" s="1"/>
  <c r="H166" i="2" s="1"/>
  <c r="H167" i="2" s="1"/>
  <c r="H168" i="2" s="1"/>
  <c r="H169" i="2" s="1"/>
  <c r="H170" i="2" s="1"/>
  <c r="H171" i="2" s="1"/>
  <c r="G5" i="2"/>
  <c r="F6" i="2" s="1"/>
  <c r="G6" i="2" s="1"/>
  <c r="F7" i="2" s="1"/>
  <c r="G7" i="2" s="1"/>
  <c r="F8" i="2" s="1"/>
  <c r="G8" i="2" s="1"/>
  <c r="F9" i="2" s="1"/>
  <c r="G9" i="2" s="1"/>
  <c r="F10" i="2" s="1"/>
  <c r="G10" i="2" s="1"/>
  <c r="F11" i="2" s="1"/>
  <c r="G11" i="2" s="1"/>
  <c r="F12" i="2" s="1"/>
  <c r="G12" i="2" s="1"/>
  <c r="F13" i="2" s="1"/>
  <c r="G13" i="2" s="1"/>
  <c r="F14" i="2" s="1"/>
  <c r="G14" i="2" s="1"/>
  <c r="F15" i="2" s="1"/>
  <c r="G15" i="2" s="1"/>
  <c r="F16" i="2" s="1"/>
  <c r="G16" i="2" s="1"/>
  <c r="F17" i="2" s="1"/>
  <c r="G17" i="2" s="1"/>
  <c r="F18" i="2" s="1"/>
  <c r="G18" i="2" s="1"/>
  <c r="F19" i="2" s="1"/>
  <c r="G19" i="2" s="1"/>
  <c r="F20" i="2" s="1"/>
  <c r="G20" i="2" s="1"/>
  <c r="F21" i="2" s="1"/>
  <c r="G21" i="2" s="1"/>
  <c r="F22" i="2" s="1"/>
  <c r="G22" i="2" s="1"/>
  <c r="F23" i="2" s="1"/>
  <c r="G23" i="2" s="1"/>
  <c r="F24" i="2" s="1"/>
  <c r="G24" i="2" s="1"/>
  <c r="F25" i="2" s="1"/>
  <c r="G25" i="2" s="1"/>
  <c r="F26" i="2" s="1"/>
  <c r="G26" i="2" s="1"/>
  <c r="F27" i="2" s="1"/>
  <c r="G27" i="2" s="1"/>
  <c r="F28" i="2" s="1"/>
  <c r="G28" i="2" s="1"/>
  <c r="F29" i="2" s="1"/>
  <c r="G29" i="2" s="1"/>
  <c r="F30" i="2" s="1"/>
  <c r="G30" i="2" s="1"/>
  <c r="F31" i="2" s="1"/>
  <c r="G31" i="2" s="1"/>
  <c r="F32" i="2" s="1"/>
  <c r="G32" i="2" s="1"/>
  <c r="F33" i="2" s="1"/>
  <c r="G33" i="2" s="1"/>
  <c r="F34" i="2" s="1"/>
  <c r="G34" i="2" s="1"/>
  <c r="F35" i="2" s="1"/>
  <c r="G35" i="2" s="1"/>
  <c r="F36" i="2" s="1"/>
  <c r="G36" i="2" s="1"/>
  <c r="F37" i="2" s="1"/>
  <c r="G37" i="2" s="1"/>
  <c r="F38" i="2" s="1"/>
  <c r="G38" i="2" s="1"/>
  <c r="F39" i="2" s="1"/>
  <c r="G39" i="2" s="1"/>
  <c r="F40" i="2" s="1"/>
  <c r="G40" i="2" s="1"/>
  <c r="F41" i="2" s="1"/>
  <c r="G41" i="2" s="1"/>
  <c r="F42" i="2" s="1"/>
  <c r="G42" i="2" s="1"/>
  <c r="F43" i="2" s="1"/>
  <c r="G43" i="2" s="1"/>
  <c r="F44" i="2" s="1"/>
  <c r="G44" i="2" s="1"/>
  <c r="F45" i="2" s="1"/>
  <c r="G45" i="2" s="1"/>
  <c r="F46" i="2" s="1"/>
  <c r="G46" i="2" s="1"/>
  <c r="F47" i="2" s="1"/>
  <c r="G47" i="2" s="1"/>
  <c r="F48" i="2" s="1"/>
  <c r="G48" i="2" s="1"/>
  <c r="F49" i="2" s="1"/>
  <c r="G49" i="2" s="1"/>
  <c r="F50" i="2" s="1"/>
  <c r="G50" i="2" s="1"/>
  <c r="F51" i="2" s="1"/>
  <c r="G51" i="2" s="1"/>
  <c r="F52" i="2" s="1"/>
  <c r="G52" i="2" s="1"/>
  <c r="F53" i="2" s="1"/>
  <c r="G53" i="2" s="1"/>
  <c r="F54" i="2" s="1"/>
  <c r="G54" i="2" s="1"/>
  <c r="F55" i="2" s="1"/>
  <c r="G55" i="2" s="1"/>
  <c r="F56" i="2" s="1"/>
  <c r="G56" i="2" s="1"/>
  <c r="F57" i="2" s="1"/>
  <c r="G57" i="2" s="1"/>
  <c r="F58" i="2" s="1"/>
  <c r="G58" i="2" s="1"/>
  <c r="F59" i="2" s="1"/>
  <c r="G59" i="2" s="1"/>
  <c r="F60" i="2" s="1"/>
  <c r="G60" i="2" s="1"/>
  <c r="F61" i="2" s="1"/>
  <c r="G61" i="2" s="1"/>
  <c r="F62" i="2" s="1"/>
  <c r="G62" i="2" s="1"/>
  <c r="F63" i="2" s="1"/>
  <c r="G63" i="2" s="1"/>
  <c r="F64" i="2" s="1"/>
  <c r="G64" i="2" s="1"/>
  <c r="F65" i="2" s="1"/>
  <c r="G65" i="2" s="1"/>
  <c r="F66" i="2" s="1"/>
  <c r="G66" i="2" s="1"/>
  <c r="F67" i="2" s="1"/>
  <c r="G67" i="2" s="1"/>
  <c r="F68" i="2" s="1"/>
  <c r="G68" i="2" s="1"/>
  <c r="F69" i="2" s="1"/>
  <c r="G69" i="2" s="1"/>
  <c r="F70" i="2" s="1"/>
  <c r="G70" i="2" s="1"/>
  <c r="F71" i="2" s="1"/>
  <c r="G71" i="2" s="1"/>
  <c r="F72" i="2" s="1"/>
  <c r="G72" i="2" s="1"/>
  <c r="F73" i="2" s="1"/>
  <c r="G73" i="2" s="1"/>
  <c r="F74" i="2" s="1"/>
  <c r="G74" i="2" s="1"/>
  <c r="F75" i="2" s="1"/>
  <c r="G75" i="2" s="1"/>
  <c r="F76" i="2" s="1"/>
  <c r="G76" i="2" s="1"/>
  <c r="F77" i="2" s="1"/>
  <c r="G77" i="2" s="1"/>
  <c r="F78" i="2" s="1"/>
  <c r="G78" i="2" s="1"/>
  <c r="F79" i="2" s="1"/>
  <c r="G79" i="2" s="1"/>
  <c r="F80" i="2" s="1"/>
  <c r="G80" i="2" s="1"/>
  <c r="F81" i="2" s="1"/>
  <c r="G81" i="2" s="1"/>
  <c r="F82" i="2" s="1"/>
  <c r="G82" i="2" s="1"/>
  <c r="F83" i="2" s="1"/>
  <c r="G83" i="2" s="1"/>
  <c r="F84" i="2" s="1"/>
  <c r="G84" i="2" s="1"/>
  <c r="F85" i="2" s="1"/>
  <c r="G85" i="2" s="1"/>
  <c r="F86" i="2" s="1"/>
  <c r="G86" i="2" s="1"/>
  <c r="F87" i="2" s="1"/>
  <c r="G87" i="2" s="1"/>
  <c r="F88" i="2" s="1"/>
  <c r="G88" i="2" s="1"/>
  <c r="F89" i="2" s="1"/>
  <c r="G89" i="2" s="1"/>
  <c r="F90" i="2" s="1"/>
  <c r="G90" i="2" s="1"/>
  <c r="F91" i="2" s="1"/>
  <c r="G91" i="2" s="1"/>
  <c r="F92" i="2" s="1"/>
  <c r="G92" i="2" s="1"/>
  <c r="F93" i="2" s="1"/>
  <c r="G93" i="2" s="1"/>
  <c r="F94" i="2" s="1"/>
  <c r="G94" i="2" s="1"/>
  <c r="F95" i="2" s="1"/>
  <c r="G95" i="2" s="1"/>
  <c r="F96" i="2" s="1"/>
  <c r="G96" i="2" s="1"/>
  <c r="F97" i="2" s="1"/>
  <c r="G97" i="2" s="1"/>
  <c r="F98" i="2" s="1"/>
  <c r="G98" i="2" s="1"/>
  <c r="F99" i="2" s="1"/>
  <c r="G99" i="2" s="1"/>
  <c r="F100" i="2" s="1"/>
  <c r="G100" i="2" s="1"/>
  <c r="F101" i="2" s="1"/>
  <c r="G101" i="2" s="1"/>
  <c r="F102" i="2" s="1"/>
  <c r="G102" i="2" s="1"/>
  <c r="F103" i="2" s="1"/>
  <c r="G103" i="2" s="1"/>
  <c r="F104" i="2" s="1"/>
  <c r="G104" i="2" s="1"/>
  <c r="F105" i="2" s="1"/>
  <c r="G105" i="2" s="1"/>
  <c r="F106" i="2" s="1"/>
  <c r="G106" i="2" s="1"/>
  <c r="F107" i="2" s="1"/>
  <c r="G107" i="2" s="1"/>
  <c r="F108" i="2" s="1"/>
  <c r="G108" i="2" s="1"/>
  <c r="F109" i="2" s="1"/>
  <c r="G109" i="2" s="1"/>
  <c r="F110" i="2" s="1"/>
  <c r="G110" i="2" s="1"/>
  <c r="F111" i="2" s="1"/>
  <c r="G111" i="2" s="1"/>
  <c r="F112" i="2" s="1"/>
  <c r="G112" i="2" s="1"/>
  <c r="F113" i="2" s="1"/>
  <c r="G113" i="2" s="1"/>
  <c r="F114" i="2" s="1"/>
  <c r="G114" i="2" s="1"/>
  <c r="F115" i="2" s="1"/>
  <c r="G115" i="2" s="1"/>
  <c r="F116" i="2" s="1"/>
  <c r="G116" i="2" s="1"/>
  <c r="F117" i="2" s="1"/>
  <c r="G117" i="2" s="1"/>
  <c r="F118" i="2" s="1"/>
  <c r="G118" i="2" s="1"/>
  <c r="F119" i="2" s="1"/>
  <c r="G119" i="2" s="1"/>
  <c r="F120" i="2" s="1"/>
  <c r="G120" i="2" s="1"/>
  <c r="F121" i="2" s="1"/>
  <c r="G121" i="2" s="1"/>
  <c r="F122" i="2" s="1"/>
  <c r="G122" i="2" s="1"/>
  <c r="F123" i="2" s="1"/>
  <c r="G123" i="2" s="1"/>
  <c r="F124" i="2" s="1"/>
  <c r="G124" i="2" s="1"/>
  <c r="F125" i="2" s="1"/>
  <c r="G125" i="2" s="1"/>
  <c r="F126" i="2" s="1"/>
  <c r="G126" i="2" s="1"/>
  <c r="F127" i="2" s="1"/>
  <c r="G127" i="2" s="1"/>
  <c r="F128" i="2" s="1"/>
  <c r="G128" i="2" s="1"/>
  <c r="F129" i="2" s="1"/>
  <c r="G129" i="2" s="1"/>
  <c r="F130" i="2" s="1"/>
  <c r="G130" i="2" s="1"/>
  <c r="F131" i="2" s="1"/>
  <c r="G131" i="2" s="1"/>
  <c r="F132" i="2" s="1"/>
  <c r="G132" i="2" s="1"/>
  <c r="F133" i="2" s="1"/>
  <c r="G133" i="2" s="1"/>
  <c r="F134" i="2" s="1"/>
  <c r="G134" i="2" s="1"/>
  <c r="F135" i="2" s="1"/>
  <c r="G135" i="2" s="1"/>
  <c r="F136" i="2" s="1"/>
  <c r="G136" i="2" s="1"/>
  <c r="F137" i="2" s="1"/>
  <c r="G137" i="2" s="1"/>
  <c r="F138" i="2" s="1"/>
  <c r="G138" i="2" s="1"/>
  <c r="F139" i="2" s="1"/>
  <c r="G139" i="2" s="1"/>
  <c r="F140" i="2" s="1"/>
  <c r="G140" i="2" s="1"/>
  <c r="F141" i="2" s="1"/>
  <c r="G141" i="2" s="1"/>
  <c r="F142" i="2" s="1"/>
  <c r="G142" i="2" s="1"/>
  <c r="F143" i="2" s="1"/>
  <c r="G143" i="2" s="1"/>
  <c r="F144" i="2" s="1"/>
  <c r="G144" i="2" s="1"/>
  <c r="F145" i="2" s="1"/>
  <c r="G145" i="2" s="1"/>
  <c r="F146" i="2" s="1"/>
  <c r="G146" i="2" s="1"/>
  <c r="F147" i="2" s="1"/>
  <c r="G147" i="2" s="1"/>
  <c r="F148" i="2" s="1"/>
  <c r="G148" i="2" s="1"/>
  <c r="F149" i="2" s="1"/>
  <c r="G149" i="2" s="1"/>
  <c r="F150" i="2" s="1"/>
  <c r="G150" i="2" s="1"/>
  <c r="F151" i="2" s="1"/>
  <c r="G151" i="2" s="1"/>
  <c r="F152" i="2" s="1"/>
  <c r="G152" i="2" s="1"/>
  <c r="F153" i="2" s="1"/>
  <c r="G153" i="2" s="1"/>
  <c r="F154" i="2" s="1"/>
  <c r="G154" i="2" s="1"/>
  <c r="F155" i="2" s="1"/>
  <c r="G155" i="2" s="1"/>
  <c r="F156" i="2" s="1"/>
  <c r="G156" i="2" s="1"/>
  <c r="F157" i="2" s="1"/>
  <c r="G157" i="2" s="1"/>
  <c r="F158" i="2" s="1"/>
  <c r="G158" i="2" s="1"/>
  <c r="F159" i="2" s="1"/>
  <c r="G159" i="2" s="1"/>
  <c r="F160" i="2" s="1"/>
  <c r="G160" i="2" s="1"/>
  <c r="F161" i="2" s="1"/>
  <c r="G161" i="2" s="1"/>
  <c r="F162" i="2" s="1"/>
  <c r="G162" i="2" s="1"/>
  <c r="F163" i="2" s="1"/>
  <c r="G163" i="2" s="1"/>
  <c r="F164" i="2" s="1"/>
  <c r="G164" i="2" s="1"/>
  <c r="F165" i="2" s="1"/>
  <c r="G165" i="2" s="1"/>
  <c r="F166" i="2" s="1"/>
  <c r="G166" i="2" s="1"/>
  <c r="F167" i="2" s="1"/>
  <c r="G167" i="2" s="1"/>
  <c r="F168" i="2" s="1"/>
  <c r="G168" i="2" s="1"/>
  <c r="F169" i="2" s="1"/>
  <c r="G169" i="2" s="1"/>
  <c r="F170" i="2" s="1"/>
  <c r="G170" i="2" s="1"/>
  <c r="F171" i="2" s="1"/>
  <c r="I11" i="2" l="1"/>
  <c r="J10" i="2"/>
  <c r="H172" i="2"/>
  <c r="H173" i="2" s="1"/>
  <c r="H174" i="2" s="1"/>
  <c r="H175" i="2" s="1"/>
  <c r="H176" i="2" s="1"/>
  <c r="H177" i="2" s="1"/>
  <c r="H178" i="2" s="1"/>
  <c r="H179" i="2" s="1"/>
  <c r="H180" i="2" s="1"/>
  <c r="H181" i="2" s="1"/>
  <c r="H182" i="2" s="1"/>
  <c r="H183" i="2" s="1"/>
  <c r="H184" i="2" s="1"/>
  <c r="H185" i="2" s="1"/>
  <c r="H186" i="2" s="1"/>
  <c r="H187" i="2" s="1"/>
  <c r="H188" i="2" s="1"/>
  <c r="H189" i="2" s="1"/>
  <c r="H190" i="2" s="1"/>
  <c r="H191" i="2" s="1"/>
  <c r="H192" i="2" s="1"/>
  <c r="H193" i="2" s="1"/>
  <c r="H194" i="2" s="1"/>
  <c r="H195" i="2" s="1"/>
  <c r="H196" i="2" s="1"/>
  <c r="H197" i="2" s="1"/>
  <c r="H198" i="2" s="1"/>
  <c r="H199" i="2" s="1"/>
  <c r="H200" i="2" s="1"/>
  <c r="H201" i="2" s="1"/>
  <c r="H202" i="2" s="1"/>
  <c r="H203" i="2" s="1"/>
  <c r="H204" i="2" s="1"/>
  <c r="H205" i="2" s="1"/>
  <c r="H206" i="2" s="1"/>
  <c r="H207" i="2" s="1"/>
  <c r="H208" i="2" s="1"/>
  <c r="H209" i="2" s="1"/>
  <c r="H210" i="2" s="1"/>
  <c r="H211" i="2" s="1"/>
  <c r="H212" i="2" s="1"/>
  <c r="H213" i="2" s="1"/>
  <c r="H214" i="2" s="1"/>
  <c r="H215" i="2" s="1"/>
  <c r="H216" i="2" s="1"/>
  <c r="H217" i="2" s="1"/>
  <c r="H218" i="2" s="1"/>
  <c r="H219" i="2" s="1"/>
  <c r="H220" i="2" s="1"/>
  <c r="H221" i="2" s="1"/>
  <c r="H222" i="2" s="1"/>
  <c r="H223" i="2" s="1"/>
  <c r="H224" i="2" s="1"/>
  <c r="H225" i="2" s="1"/>
  <c r="H226" i="2" s="1"/>
  <c r="H227" i="2" s="1"/>
  <c r="H228" i="2" s="1"/>
  <c r="H229" i="2" s="1"/>
  <c r="H230" i="2" s="1"/>
  <c r="H231" i="2" s="1"/>
  <c r="H232" i="2" s="1"/>
  <c r="H233" i="2" s="1"/>
  <c r="H234" i="2" s="1"/>
  <c r="H235" i="2" s="1"/>
  <c r="H236" i="2" s="1"/>
  <c r="H237" i="2" s="1"/>
  <c r="H238" i="2" s="1"/>
  <c r="H239" i="2" s="1"/>
  <c r="H240" i="2" s="1"/>
  <c r="H241" i="2" s="1"/>
  <c r="H242" i="2" s="1"/>
  <c r="H243" i="2" s="1"/>
  <c r="H244" i="2" s="1"/>
  <c r="H245" i="2" s="1"/>
  <c r="H246" i="2" s="1"/>
  <c r="H247" i="2" s="1"/>
  <c r="H248" i="2" s="1"/>
  <c r="H249" i="2" s="1"/>
  <c r="H250" i="2" s="1"/>
  <c r="H251" i="2" s="1"/>
  <c r="H252" i="2" s="1"/>
  <c r="H253" i="2" s="1"/>
  <c r="H254" i="2" s="1"/>
  <c r="H255" i="2" s="1"/>
  <c r="H256" i="2" s="1"/>
  <c r="H257" i="2" s="1"/>
  <c r="H258" i="2" s="1"/>
  <c r="H259" i="2" s="1"/>
  <c r="H260" i="2" s="1"/>
  <c r="H261" i="2" s="1"/>
  <c r="H262" i="2" s="1"/>
  <c r="H263" i="2" s="1"/>
  <c r="H264" i="2" s="1"/>
  <c r="H265" i="2" s="1"/>
  <c r="H266" i="2" s="1"/>
  <c r="H267" i="2" s="1"/>
  <c r="H268" i="2" s="1"/>
  <c r="H269" i="2" s="1"/>
  <c r="H270" i="2" s="1"/>
  <c r="H271" i="2" s="1"/>
  <c r="H272" i="2" s="1"/>
  <c r="H273" i="2" s="1"/>
  <c r="H274" i="2" s="1"/>
  <c r="H275" i="2" s="1"/>
  <c r="H276" i="2" s="1"/>
  <c r="H277" i="2" s="1"/>
  <c r="H278" i="2" s="1"/>
  <c r="H279" i="2" s="1"/>
  <c r="H280" i="2" s="1"/>
  <c r="H281" i="2" s="1"/>
  <c r="H282" i="2" s="1"/>
  <c r="H283" i="2" s="1"/>
  <c r="H284" i="2" s="1"/>
  <c r="H285" i="2" s="1"/>
  <c r="H286" i="2" s="1"/>
  <c r="H287" i="2" s="1"/>
  <c r="H288" i="2" s="1"/>
  <c r="H289" i="2" s="1"/>
  <c r="H290" i="2" s="1"/>
  <c r="H291" i="2" s="1"/>
  <c r="H292" i="2" s="1"/>
  <c r="H293" i="2" s="1"/>
  <c r="H294" i="2" s="1"/>
  <c r="H295" i="2" s="1"/>
  <c r="H296" i="2" s="1"/>
  <c r="H297" i="2" s="1"/>
  <c r="H298" i="2" s="1"/>
  <c r="H299" i="2" s="1"/>
  <c r="H300" i="2" s="1"/>
  <c r="H301" i="2" s="1"/>
  <c r="H302" i="2" s="1"/>
  <c r="H303" i="2" s="1"/>
  <c r="H304" i="2" s="1"/>
  <c r="H305" i="2" s="1"/>
  <c r="H306" i="2" s="1"/>
  <c r="H307" i="2" s="1"/>
  <c r="H308" i="2" s="1"/>
  <c r="H309" i="2" s="1"/>
  <c r="H310" i="2" s="1"/>
  <c r="H311" i="2" s="1"/>
  <c r="H312" i="2" s="1"/>
  <c r="H313" i="2" s="1"/>
  <c r="H314" i="2" s="1"/>
  <c r="H315" i="2" s="1"/>
  <c r="H316" i="2" s="1"/>
  <c r="H317" i="2" s="1"/>
  <c r="H318" i="2" s="1"/>
  <c r="H319" i="2" s="1"/>
  <c r="H320" i="2" s="1"/>
  <c r="H321" i="2" s="1"/>
  <c r="H322" i="2" s="1"/>
  <c r="H323" i="2" s="1"/>
  <c r="H324" i="2" s="1"/>
  <c r="H325" i="2" s="1"/>
  <c r="H326" i="2" s="1"/>
  <c r="H327" i="2" s="1"/>
  <c r="H328" i="2" s="1"/>
  <c r="H329" i="2" s="1"/>
  <c r="H330" i="2" s="1"/>
  <c r="H331" i="2" s="1"/>
  <c r="H332" i="2" s="1"/>
  <c r="H333" i="2" s="1"/>
  <c r="H334" i="2" s="1"/>
  <c r="H335" i="2" s="1"/>
  <c r="H336" i="2" s="1"/>
  <c r="H337" i="2" s="1"/>
  <c r="H338" i="2" s="1"/>
  <c r="H339" i="2" s="1"/>
  <c r="H340" i="2" s="1"/>
  <c r="H341" i="2" s="1"/>
  <c r="H342" i="2" s="1"/>
  <c r="H343" i="2" s="1"/>
  <c r="H344" i="2" s="1"/>
  <c r="H345" i="2" s="1"/>
  <c r="H346" i="2" s="1"/>
  <c r="H347" i="2" s="1"/>
  <c r="H348" i="2" s="1"/>
  <c r="H349" i="2" s="1"/>
  <c r="H350" i="2" s="1"/>
  <c r="H351" i="2" s="1"/>
  <c r="H352" i="2" s="1"/>
  <c r="H353" i="2" s="1"/>
  <c r="H354" i="2" s="1"/>
  <c r="H355" i="2" s="1"/>
  <c r="H356" i="2" s="1"/>
  <c r="H357" i="2" s="1"/>
  <c r="H358" i="2" s="1"/>
  <c r="H359" i="2" s="1"/>
  <c r="H360" i="2" s="1"/>
  <c r="H361" i="2" s="1"/>
  <c r="H362" i="2" s="1"/>
  <c r="H363" i="2" s="1"/>
  <c r="H364" i="2" s="1"/>
  <c r="H365" i="2" s="1"/>
  <c r="H366" i="2" s="1"/>
  <c r="H367" i="2" s="1"/>
  <c r="H368" i="2" s="1"/>
  <c r="H369" i="2" s="1"/>
  <c r="H370" i="2" s="1"/>
  <c r="H371" i="2" s="1"/>
  <c r="H372" i="2" s="1"/>
  <c r="H373" i="2" s="1"/>
  <c r="H374" i="2" s="1"/>
  <c r="H375" i="2" s="1"/>
  <c r="H376" i="2" s="1"/>
  <c r="H377" i="2" s="1"/>
  <c r="H378" i="2" s="1"/>
  <c r="H379" i="2" s="1"/>
  <c r="H380" i="2" s="1"/>
  <c r="H381" i="2" s="1"/>
  <c r="H382" i="2" s="1"/>
  <c r="H383" i="2" s="1"/>
  <c r="H384" i="2" s="1"/>
  <c r="H385" i="2" s="1"/>
  <c r="H386" i="2" s="1"/>
  <c r="H387" i="2" s="1"/>
  <c r="H388" i="2" s="1"/>
  <c r="H389" i="2" s="1"/>
  <c r="H390" i="2" s="1"/>
  <c r="H391" i="2" s="1"/>
  <c r="H392" i="2" s="1"/>
  <c r="H393" i="2" s="1"/>
  <c r="H394" i="2" s="1"/>
  <c r="H395" i="2" s="1"/>
  <c r="H396" i="2" s="1"/>
  <c r="H397" i="2" s="1"/>
  <c r="H398" i="2" s="1"/>
  <c r="H399" i="2" s="1"/>
  <c r="H400" i="2" s="1"/>
  <c r="H401" i="2" s="1"/>
  <c r="H402" i="2" s="1"/>
  <c r="H403" i="2" s="1"/>
  <c r="H404" i="2" s="1"/>
  <c r="H405" i="2" s="1"/>
  <c r="H406" i="2" s="1"/>
  <c r="H407" i="2" s="1"/>
  <c r="H408" i="2" s="1"/>
  <c r="H409" i="2" s="1"/>
  <c r="H410" i="2" s="1"/>
  <c r="H411" i="2" s="1"/>
  <c r="H412" i="2" s="1"/>
  <c r="H413" i="2" s="1"/>
  <c r="H414" i="2" s="1"/>
  <c r="H415" i="2" s="1"/>
  <c r="H416" i="2" s="1"/>
  <c r="H417" i="2" s="1"/>
  <c r="H418" i="2" s="1"/>
  <c r="H419" i="2" s="1"/>
  <c r="H420" i="2" s="1"/>
  <c r="H421" i="2" s="1"/>
  <c r="H422" i="2" s="1"/>
  <c r="H423" i="2" s="1"/>
  <c r="H424" i="2" s="1"/>
  <c r="H425" i="2" s="1"/>
  <c r="H426" i="2" s="1"/>
  <c r="H427" i="2" s="1"/>
  <c r="H428" i="2" s="1"/>
  <c r="H429" i="2" s="1"/>
  <c r="H430" i="2" s="1"/>
  <c r="H431" i="2" s="1"/>
  <c r="H432" i="2" s="1"/>
  <c r="H433" i="2" s="1"/>
  <c r="H434" i="2" s="1"/>
  <c r="H435" i="2" s="1"/>
  <c r="H436" i="2" s="1"/>
  <c r="H437" i="2" s="1"/>
  <c r="G188" i="2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G366" i="2" s="1"/>
  <c r="G367" i="2" s="1"/>
  <c r="G368" i="2" s="1"/>
  <c r="G369" i="2" s="1"/>
  <c r="G370" i="2" s="1"/>
  <c r="G371" i="2" s="1"/>
  <c r="G372" i="2" s="1"/>
  <c r="G373" i="2" s="1"/>
  <c r="G374" i="2" s="1"/>
  <c r="G375" i="2" s="1"/>
  <c r="G376" i="2" s="1"/>
  <c r="G377" i="2" s="1"/>
  <c r="G378" i="2" s="1"/>
  <c r="G379" i="2" s="1"/>
  <c r="G380" i="2" s="1"/>
  <c r="G381" i="2" s="1"/>
  <c r="G382" i="2" s="1"/>
  <c r="G383" i="2" s="1"/>
  <c r="G384" i="2" s="1"/>
  <c r="G385" i="2" s="1"/>
  <c r="G386" i="2" s="1"/>
  <c r="G387" i="2" s="1"/>
  <c r="G388" i="2" s="1"/>
  <c r="G389" i="2" s="1"/>
  <c r="G390" i="2" s="1"/>
  <c r="G391" i="2" s="1"/>
  <c r="G392" i="2" s="1"/>
  <c r="G393" i="2" s="1"/>
  <c r="G394" i="2" s="1"/>
  <c r="G395" i="2" s="1"/>
  <c r="G396" i="2" s="1"/>
  <c r="G397" i="2" s="1"/>
  <c r="G398" i="2" s="1"/>
  <c r="G399" i="2" s="1"/>
  <c r="G400" i="2" s="1"/>
  <c r="G401" i="2" s="1"/>
  <c r="G402" i="2" s="1"/>
  <c r="G403" i="2" s="1"/>
  <c r="G404" i="2" s="1"/>
  <c r="G405" i="2" s="1"/>
  <c r="G406" i="2" s="1"/>
  <c r="G407" i="2" s="1"/>
  <c r="G408" i="2" s="1"/>
  <c r="G409" i="2" s="1"/>
  <c r="G410" i="2" s="1"/>
  <c r="G411" i="2" s="1"/>
  <c r="G412" i="2" s="1"/>
  <c r="G413" i="2" s="1"/>
  <c r="G414" i="2" s="1"/>
  <c r="G415" i="2" s="1"/>
  <c r="G416" i="2" s="1"/>
  <c r="G417" i="2" s="1"/>
  <c r="G418" i="2" s="1"/>
  <c r="G419" i="2" s="1"/>
  <c r="G420" i="2" s="1"/>
  <c r="G421" i="2" s="1"/>
  <c r="G422" i="2" s="1"/>
  <c r="G423" i="2" s="1"/>
  <c r="G424" i="2" s="1"/>
  <c r="G425" i="2" s="1"/>
  <c r="G426" i="2" s="1"/>
  <c r="G427" i="2" s="1"/>
  <c r="G428" i="2" s="1"/>
  <c r="G429" i="2" s="1"/>
  <c r="G430" i="2" s="1"/>
  <c r="G431" i="2" s="1"/>
  <c r="G432" i="2" s="1"/>
  <c r="G433" i="2" s="1"/>
  <c r="G434" i="2" s="1"/>
  <c r="G435" i="2" s="1"/>
  <c r="G436" i="2" s="1"/>
  <c r="G171" i="2"/>
  <c r="F172" i="2" s="1"/>
  <c r="F218" i="2"/>
  <c r="F219" i="2" s="1"/>
  <c r="F220" i="2" s="1"/>
  <c r="I12" i="2" l="1"/>
  <c r="J11" i="2"/>
  <c r="F221" i="2"/>
  <c r="F222" i="2" s="1"/>
  <c r="F223" i="2" s="1"/>
  <c r="F224" i="2" s="1"/>
  <c r="F225" i="2" s="1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F255" i="2" s="1"/>
  <c r="F256" i="2" s="1"/>
  <c r="F257" i="2" s="1"/>
  <c r="F258" i="2" s="1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F287" i="2" s="1"/>
  <c r="F288" i="2" s="1"/>
  <c r="F289" i="2" s="1"/>
  <c r="F290" i="2" s="1"/>
  <c r="F291" i="2" s="1"/>
  <c r="F292" i="2" s="1"/>
  <c r="F293" i="2" s="1"/>
  <c r="F294" i="2" s="1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F321" i="2" s="1"/>
  <c r="F322" i="2" s="1"/>
  <c r="F323" i="2" s="1"/>
  <c r="F324" i="2" s="1"/>
  <c r="F325" i="2" s="1"/>
  <c r="F326" i="2" s="1"/>
  <c r="F327" i="2" s="1"/>
  <c r="F328" i="2" s="1"/>
  <c r="F329" i="2" s="1"/>
  <c r="F330" i="2" s="1"/>
  <c r="F331" i="2" s="1"/>
  <c r="F332" i="2" s="1"/>
  <c r="F333" i="2" s="1"/>
  <c r="F334" i="2" s="1"/>
  <c r="F335" i="2" s="1"/>
  <c r="F336" i="2" s="1"/>
  <c r="F337" i="2" s="1"/>
  <c r="F338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F354" i="2" s="1"/>
  <c r="F355" i="2" s="1"/>
  <c r="F356" i="2" s="1"/>
  <c r="F357" i="2" s="1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F368" i="2" s="1"/>
  <c r="F369" i="2" s="1"/>
  <c r="F370" i="2" s="1"/>
  <c r="F371" i="2" s="1"/>
  <c r="F372" i="2" s="1"/>
  <c r="F373" i="2" s="1"/>
  <c r="F374" i="2" s="1"/>
  <c r="F375" i="2" s="1"/>
  <c r="F376" i="2" s="1"/>
  <c r="F377" i="2" s="1"/>
  <c r="F378" i="2" s="1"/>
  <c r="F379" i="2" s="1"/>
  <c r="F380" i="2" s="1"/>
  <c r="F381" i="2" s="1"/>
  <c r="F382" i="2" s="1"/>
  <c r="F383" i="2" s="1"/>
  <c r="F384" i="2" s="1"/>
  <c r="F385" i="2" s="1"/>
  <c r="F386" i="2" s="1"/>
  <c r="F387" i="2" s="1"/>
  <c r="F388" i="2" s="1"/>
  <c r="F389" i="2" s="1"/>
  <c r="F390" i="2" s="1"/>
  <c r="F391" i="2" s="1"/>
  <c r="F392" i="2" s="1"/>
  <c r="F393" i="2" s="1"/>
  <c r="F394" i="2" s="1"/>
  <c r="F395" i="2" s="1"/>
  <c r="F396" i="2" s="1"/>
  <c r="F397" i="2" s="1"/>
  <c r="F398" i="2" s="1"/>
  <c r="F399" i="2" s="1"/>
  <c r="F400" i="2" s="1"/>
  <c r="F401" i="2" s="1"/>
  <c r="F402" i="2" s="1"/>
  <c r="F403" i="2" s="1"/>
  <c r="F404" i="2" s="1"/>
  <c r="F405" i="2" s="1"/>
  <c r="F406" i="2" s="1"/>
  <c r="F407" i="2" s="1"/>
  <c r="F408" i="2" s="1"/>
  <c r="F409" i="2" s="1"/>
  <c r="F410" i="2" s="1"/>
  <c r="F411" i="2" s="1"/>
  <c r="F412" i="2" s="1"/>
  <c r="F413" i="2" s="1"/>
  <c r="F414" i="2" s="1"/>
  <c r="F415" i="2" s="1"/>
  <c r="F416" i="2" s="1"/>
  <c r="F417" i="2" s="1"/>
  <c r="F418" i="2" s="1"/>
  <c r="F419" i="2" s="1"/>
  <c r="F420" i="2" s="1"/>
  <c r="F421" i="2" s="1"/>
  <c r="F422" i="2" s="1"/>
  <c r="F423" i="2" s="1"/>
  <c r="F424" i="2" s="1"/>
  <c r="F425" i="2" s="1"/>
  <c r="F426" i="2" s="1"/>
  <c r="F427" i="2" s="1"/>
  <c r="F428" i="2" s="1"/>
  <c r="F429" i="2" s="1"/>
  <c r="F430" i="2" s="1"/>
  <c r="F431" i="2" s="1"/>
  <c r="F432" i="2" s="1"/>
  <c r="F433" i="2" s="1"/>
  <c r="F434" i="2" s="1"/>
  <c r="F435" i="2" s="1"/>
  <c r="F436" i="2" s="1"/>
  <c r="F437" i="2" s="1"/>
  <c r="G172" i="2"/>
  <c r="F173" i="2" s="1"/>
  <c r="G173" i="2" s="1"/>
  <c r="F174" i="2" s="1"/>
  <c r="G174" i="2" s="1"/>
  <c r="F175" i="2" s="1"/>
  <c r="G175" i="2" s="1"/>
  <c r="F176" i="2" s="1"/>
  <c r="G176" i="2" s="1"/>
  <c r="F177" i="2" s="1"/>
  <c r="G177" i="2" s="1"/>
  <c r="F178" i="2" s="1"/>
  <c r="G178" i="2" s="1"/>
  <c r="F179" i="2" s="1"/>
  <c r="G179" i="2" s="1"/>
  <c r="F180" i="2" s="1"/>
  <c r="G180" i="2" s="1"/>
  <c r="F181" i="2" s="1"/>
  <c r="G181" i="2" s="1"/>
  <c r="F182" i="2" s="1"/>
  <c r="G182" i="2" s="1"/>
  <c r="F183" i="2" s="1"/>
  <c r="I13" i="2" l="1"/>
  <c r="J12" i="2"/>
  <c r="G183" i="2"/>
  <c r="F184" i="2" s="1"/>
  <c r="G184" i="2" s="1"/>
  <c r="F185" i="2" s="1"/>
  <c r="G185" i="2" s="1"/>
  <c r="F186" i="2" s="1"/>
  <c r="AH6" i="2" l="1"/>
  <c r="AH13" i="2"/>
  <c r="J13" i="2"/>
  <c r="I14" i="2"/>
  <c r="I15" i="2" l="1"/>
  <c r="J14" i="2"/>
  <c r="J15" i="2" l="1"/>
  <c r="I16" i="2"/>
  <c r="I17" i="2" l="1"/>
  <c r="J16" i="2"/>
  <c r="J17" i="2" l="1"/>
  <c r="I18" i="2"/>
  <c r="I19" i="2" l="1"/>
  <c r="J18" i="2"/>
  <c r="J19" i="2" l="1"/>
  <c r="I20" i="2"/>
  <c r="I21" i="2" l="1"/>
  <c r="J20" i="2"/>
  <c r="I22" i="2" l="1"/>
  <c r="J21" i="2"/>
  <c r="I23" i="2" l="1"/>
  <c r="J22" i="2"/>
  <c r="J23" i="2" l="1"/>
  <c r="I24" i="2"/>
  <c r="J24" i="2" l="1"/>
  <c r="I25" i="2"/>
  <c r="J25" i="2" l="1"/>
  <c r="I26" i="2"/>
  <c r="J26" i="2" l="1"/>
  <c r="I27" i="2"/>
  <c r="J27" i="2" l="1"/>
  <c r="I28" i="2"/>
  <c r="I29" i="2" l="1"/>
  <c r="J28" i="2"/>
  <c r="J29" i="2" l="1"/>
  <c r="I30" i="2"/>
  <c r="I31" i="2" l="1"/>
  <c r="J30" i="2"/>
  <c r="I32" i="2" l="1"/>
  <c r="J31" i="2"/>
  <c r="I33" i="2" l="1"/>
  <c r="J32" i="2"/>
  <c r="I34" i="2" l="1"/>
  <c r="J33" i="2"/>
  <c r="I35" i="2" l="1"/>
  <c r="J34" i="2"/>
  <c r="I36" i="2" l="1"/>
  <c r="J35" i="2"/>
  <c r="I37" i="2" l="1"/>
  <c r="J36" i="2"/>
  <c r="I38" i="2" l="1"/>
  <c r="J37" i="2"/>
  <c r="I39" i="2" l="1"/>
  <c r="J38" i="2"/>
  <c r="J39" i="2" l="1"/>
  <c r="I40" i="2"/>
  <c r="J40" i="2" l="1"/>
  <c r="I41" i="2"/>
  <c r="J41" i="2" l="1"/>
  <c r="I42" i="2"/>
  <c r="I43" i="2" l="1"/>
  <c r="J42" i="2"/>
  <c r="J43" i="2" l="1"/>
  <c r="I44" i="2"/>
  <c r="I45" i="2" l="1"/>
  <c r="J44" i="2"/>
  <c r="J45" i="2" l="1"/>
  <c r="I46" i="2"/>
  <c r="I47" i="2" l="1"/>
  <c r="J46" i="2"/>
  <c r="J47" i="2" l="1"/>
  <c r="I48" i="2"/>
  <c r="J48" i="2" l="1"/>
  <c r="I49" i="2"/>
  <c r="J49" i="2" l="1"/>
  <c r="I50" i="2"/>
  <c r="J50" i="2" l="1"/>
  <c r="I51" i="2"/>
  <c r="J51" i="2" l="1"/>
  <c r="I52" i="2"/>
  <c r="I53" i="2" l="1"/>
  <c r="J52" i="2"/>
  <c r="I54" i="2" l="1"/>
  <c r="J53" i="2"/>
  <c r="I55" i="2" l="1"/>
  <c r="J54" i="2"/>
  <c r="J55" i="2" l="1"/>
  <c r="I56" i="2"/>
  <c r="J56" i="2" l="1"/>
  <c r="I57" i="2"/>
  <c r="I58" i="2" l="1"/>
  <c r="J57" i="2"/>
  <c r="I59" i="2" l="1"/>
  <c r="J58" i="2"/>
  <c r="I60" i="2" l="1"/>
  <c r="J59" i="2"/>
  <c r="I61" i="2" l="1"/>
  <c r="J60" i="2"/>
  <c r="J61" i="2" l="1"/>
  <c r="I62" i="2"/>
  <c r="J62" i="2" l="1"/>
  <c r="I63" i="2"/>
  <c r="J63" i="2" l="1"/>
  <c r="I64" i="2"/>
  <c r="J64" i="2" l="1"/>
  <c r="I65" i="2"/>
  <c r="J65" i="2" l="1"/>
  <c r="I66" i="2"/>
  <c r="I67" i="2" l="1"/>
  <c r="J66" i="2"/>
  <c r="I68" i="2" l="1"/>
  <c r="J67" i="2"/>
  <c r="I69" i="2" l="1"/>
  <c r="J68" i="2"/>
  <c r="I70" i="2" l="1"/>
  <c r="J69" i="2"/>
  <c r="I71" i="2" l="1"/>
  <c r="J70" i="2"/>
  <c r="J71" i="2" l="1"/>
  <c r="I72" i="2"/>
  <c r="I73" i="2" l="1"/>
  <c r="J72" i="2"/>
  <c r="I74" i="2" l="1"/>
  <c r="J73" i="2"/>
  <c r="J74" i="2" l="1"/>
  <c r="I75" i="2"/>
  <c r="J75" i="2" l="1"/>
  <c r="I76" i="2"/>
  <c r="I77" i="2" l="1"/>
  <c r="J76" i="2"/>
  <c r="J77" i="2" l="1"/>
  <c r="I78" i="2"/>
  <c r="I79" i="2" l="1"/>
  <c r="J78" i="2"/>
  <c r="J79" i="2" l="1"/>
  <c r="I80" i="2"/>
  <c r="J80" i="2" l="1"/>
  <c r="I81" i="2"/>
  <c r="J81" i="2" l="1"/>
  <c r="I82" i="2"/>
  <c r="I83" i="2" l="1"/>
  <c r="J82" i="2"/>
  <c r="I84" i="2" l="1"/>
  <c r="J83" i="2"/>
  <c r="I85" i="2" l="1"/>
  <c r="AH10" i="2" s="1"/>
  <c r="B28" i="1" s="1"/>
  <c r="J84" i="2"/>
  <c r="AH11" i="2" l="1"/>
  <c r="B29" i="1" s="1"/>
  <c r="B32" i="1" s="1"/>
  <c r="B8" i="1" s="1"/>
  <c r="B10" i="1" s="1"/>
  <c r="J85" i="2"/>
  <c r="I86" i="2"/>
  <c r="I87" i="2" l="1"/>
  <c r="J86" i="2"/>
  <c r="J87" i="2" l="1"/>
  <c r="I88" i="2"/>
  <c r="I89" i="2" l="1"/>
  <c r="J88" i="2"/>
  <c r="J89" i="2" l="1"/>
  <c r="I90" i="2"/>
  <c r="I91" i="2" l="1"/>
  <c r="J90" i="2"/>
  <c r="J91" i="2" l="1"/>
  <c r="I92" i="2"/>
  <c r="I93" i="2" l="1"/>
  <c r="J92" i="2"/>
  <c r="J93" i="2" l="1"/>
  <c r="I94" i="2"/>
  <c r="J94" i="2" l="1"/>
  <c r="I95" i="2"/>
  <c r="J95" i="2" l="1"/>
  <c r="I96" i="2"/>
  <c r="J96" i="2" l="1"/>
  <c r="I97" i="2"/>
  <c r="J97" i="2" l="1"/>
  <c r="I98" i="2"/>
  <c r="J98" i="2" l="1"/>
  <c r="I99" i="2"/>
  <c r="I100" i="2" l="1"/>
  <c r="J99" i="2"/>
  <c r="I101" i="2" l="1"/>
  <c r="J100" i="2"/>
  <c r="I102" i="2" l="1"/>
  <c r="J101" i="2"/>
  <c r="I103" i="2" l="1"/>
  <c r="J102" i="2"/>
  <c r="J103" i="2" l="1"/>
  <c r="I104" i="2"/>
  <c r="I105" i="2" l="1"/>
  <c r="J104" i="2"/>
  <c r="J105" i="2" l="1"/>
  <c r="I106" i="2"/>
  <c r="I107" i="2" l="1"/>
  <c r="J106" i="2"/>
  <c r="I108" i="2" l="1"/>
  <c r="J107" i="2"/>
  <c r="I109" i="2" l="1"/>
  <c r="J108" i="2"/>
  <c r="I110" i="2" l="1"/>
  <c r="J109" i="2"/>
  <c r="I111" i="2" l="1"/>
  <c r="J110" i="2"/>
  <c r="J111" i="2" l="1"/>
  <c r="I112" i="2"/>
  <c r="J112" i="2" l="1"/>
  <c r="I113" i="2"/>
  <c r="I114" i="2" l="1"/>
  <c r="J113" i="2"/>
  <c r="I115" i="2" l="1"/>
  <c r="J114" i="2"/>
  <c r="J115" i="2" l="1"/>
  <c r="I116" i="2"/>
  <c r="I117" i="2" l="1"/>
  <c r="J116" i="2"/>
  <c r="J117" i="2" l="1"/>
  <c r="I118" i="2"/>
  <c r="I119" i="2" l="1"/>
  <c r="J118" i="2"/>
  <c r="J119" i="2" l="1"/>
  <c r="I120" i="2"/>
  <c r="J120" i="2" l="1"/>
  <c r="I121" i="2"/>
  <c r="I122" i="2" l="1"/>
  <c r="J121" i="2"/>
  <c r="J122" i="2" l="1"/>
  <c r="I123" i="2"/>
  <c r="J123" i="2" l="1"/>
  <c r="I124" i="2"/>
  <c r="I125" i="2" l="1"/>
  <c r="J124" i="2"/>
  <c r="I126" i="2" l="1"/>
  <c r="J125" i="2"/>
  <c r="I127" i="2" l="1"/>
  <c r="J126" i="2"/>
  <c r="J127" i="2" l="1"/>
  <c r="I128" i="2"/>
  <c r="J128" i="2" l="1"/>
  <c r="I129" i="2"/>
  <c r="J129" i="2" l="1"/>
  <c r="I130" i="2"/>
  <c r="I131" i="2" l="1"/>
  <c r="J130" i="2"/>
  <c r="J131" i="2" l="1"/>
  <c r="I132" i="2"/>
  <c r="I133" i="2" l="1"/>
  <c r="J132" i="2"/>
  <c r="J133" i="2" l="1"/>
  <c r="I134" i="2"/>
  <c r="I135" i="2" l="1"/>
  <c r="J134" i="2"/>
  <c r="J135" i="2" l="1"/>
  <c r="I136" i="2"/>
  <c r="I137" i="2" l="1"/>
  <c r="J136" i="2"/>
  <c r="J137" i="2" l="1"/>
  <c r="I138" i="2"/>
  <c r="I139" i="2" l="1"/>
  <c r="J138" i="2"/>
  <c r="J139" i="2" l="1"/>
  <c r="I140" i="2"/>
  <c r="I141" i="2" l="1"/>
  <c r="J140" i="2"/>
  <c r="J141" i="2" l="1"/>
  <c r="I142" i="2"/>
  <c r="I143" i="2" l="1"/>
  <c r="J142" i="2"/>
  <c r="J143" i="2" l="1"/>
  <c r="I144" i="2"/>
  <c r="J144" i="2" l="1"/>
  <c r="I145" i="2"/>
  <c r="I146" i="2" l="1"/>
  <c r="J145" i="2"/>
  <c r="J146" i="2" l="1"/>
  <c r="I147" i="2"/>
  <c r="J147" i="2" l="1"/>
  <c r="I148" i="2"/>
  <c r="I149" i="2" l="1"/>
  <c r="J148" i="2"/>
  <c r="I150" i="2" l="1"/>
  <c r="J149" i="2"/>
  <c r="I151" i="2" l="1"/>
  <c r="J150" i="2"/>
  <c r="J151" i="2" l="1"/>
  <c r="I152" i="2"/>
  <c r="J152" i="2" l="1"/>
  <c r="I153" i="2"/>
  <c r="I154" i="2" l="1"/>
  <c r="J153" i="2"/>
  <c r="I155" i="2" l="1"/>
  <c r="J154" i="2"/>
  <c r="J155" i="2" l="1"/>
  <c r="I156" i="2"/>
  <c r="I157" i="2" l="1"/>
  <c r="J156" i="2"/>
  <c r="I158" i="2" l="1"/>
  <c r="J157" i="2"/>
  <c r="I159" i="2" l="1"/>
  <c r="J158" i="2"/>
  <c r="J159" i="2" l="1"/>
  <c r="I160" i="2"/>
  <c r="J160" i="2" l="1"/>
  <c r="I161" i="2"/>
  <c r="J161" i="2" l="1"/>
  <c r="I162" i="2"/>
  <c r="I163" i="2" l="1"/>
  <c r="J162" i="2"/>
  <c r="J163" i="2" l="1"/>
  <c r="I164" i="2"/>
  <c r="I165" i="2" l="1"/>
  <c r="J164" i="2"/>
  <c r="I166" i="2" l="1"/>
  <c r="J165" i="2"/>
  <c r="I167" i="2" l="1"/>
  <c r="J166" i="2"/>
  <c r="J167" i="2" l="1"/>
  <c r="I168" i="2"/>
  <c r="J168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<sst xmlns="http://schemas.openxmlformats.org/spreadsheetml/2006/main" count="408" uniqueCount="396">
  <si>
    <t>Inkomster</t>
  </si>
  <si>
    <t>Antal vuxna:</t>
  </si>
  <si>
    <t>Antal barn:</t>
  </si>
  <si>
    <t>Kommun</t>
  </si>
  <si>
    <t>Skatt</t>
  </si>
  <si>
    <t>Kommun:</t>
  </si>
  <si>
    <t>Antal vuxna</t>
  </si>
  <si>
    <t xml:space="preserve"> </t>
  </si>
  <si>
    <t>Antal barn</t>
  </si>
  <si>
    <t>Skattesats</t>
  </si>
  <si>
    <t>Kyrkoavgift</t>
  </si>
  <si>
    <t>ALE</t>
  </si>
  <si>
    <t>ALINGSÅS</t>
  </si>
  <si>
    <t>ALVESTA</t>
  </si>
  <si>
    <t>ANEBY</t>
  </si>
  <si>
    <t>ARBOGA</t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</si>
  <si>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</si>
  <si>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</si>
  <si>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</si>
  <si>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</si>
  <si>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</si>
  <si>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</si>
  <si>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</si>
  <si>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</si>
  <si>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</si>
  <si>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</si>
  <si>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</si>
  <si>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</si>
  <si>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</si>
  <si>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</si>
  <si>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</si>
  <si>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</si>
  <si>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</si>
  <si>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</si>
  <si>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</si>
  <si>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</si>
  <si>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</si>
  <si>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</si>
  <si>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</si>
  <si>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</si>
  <si>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</si>
  <si>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</si>
  <si>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</si>
  <si>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</si>
  <si>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</si>
  <si>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</si>
  <si>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</si>
  <si>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</si>
  <si>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</si>
  <si>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</si>
  <si>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</si>
  <si>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</si>
  <si>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</si>
  <si>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</si>
  <si>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</si>
  <si>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</si>
  <si>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</si>
  <si>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</si>
  <si>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</si>
  <si>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</si>
  <si>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</si>
  <si>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</si>
  <si>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</si>
  <si>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</si>
  <si>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</si>
  <si>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</si>
  <si>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</si>
  <si>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</si>
  <si>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</si>
  <si>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</si>
  <si>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</si>
  <si>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</si>
  <si>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</si>
  <si>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</si>
  <si>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</si>
  <si>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</si>
  <si>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</si>
  <si>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</si>
  <si>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</si>
  <si>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</si>
  <si>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</si>
  <si>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</si>
  <si>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</si>
  <si>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</si>
  <si>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</si>
  <si>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</si>
  <si>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</si>
  <si>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</si>
  <si>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</si>
  <si>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</si>
  <si>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</si>
  <si>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</si>
  <si>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</si>
  <si>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</si>
  <si>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</si>
  <si>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</si>
  <si>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</si>
  <si>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</si>
  <si>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</si>
  <si>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</si>
  <si>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</si>
  <si>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</si>
  <si>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</si>
  <si>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</si>
  <si>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</si>
  <si>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</si>
  <si>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</si>
  <si>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</si>
  <si>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</si>
  <si>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</si>
  <si>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</si>
  <si>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</si>
  <si>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</si>
  <si>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</si>
  <si>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</si>
  <si>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</si>
  <si>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</si>
  <si>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</si>
  <si>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</si>
  <si>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</si>
  <si>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</si>
  <si>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</si>
  <si>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</si>
  <si>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</si>
  <si>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</si>
  <si>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</si>
  <si>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</si>
  <si>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</si>
  <si>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</si>
  <si>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</si>
  <si>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</si>
  <si>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</si>
  <si>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</si>
  <si>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</si>
  <si>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</si>
  <si>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</si>
  <si>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</si>
  <si>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</si>
  <si>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</si>
  <si>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</si>
  <si>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</si>
  <si>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</si>
  <si>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</si>
  <si>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</si>
  <si>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</si>
  <si>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</si>
  <si>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</si>
  <si>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</si>
  <si>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</si>
  <si>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</si>
  <si>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</si>
  <si>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</si>
  <si>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</si>
  <si>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</si>
  <si>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</si>
  <si>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</si>
  <si>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</si>
  <si>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</si>
  <si>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</si>
  <si>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</si>
  <si>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</si>
  <si>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</si>
  <si>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</si>
  <si>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</si>
  <si>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</si>
  <si>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</si>
  <si>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</si>
  <si>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</si>
  <si>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</si>
  <si>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</si>
  <si>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</si>
  <si>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</si>
  <si>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</si>
  <si>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</si>
  <si>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</si>
  <si>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</si>
  <si>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</si>
  <si>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</si>
  <si>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</si>
  <si>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</si>
  <si>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</si>
  <si>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</si>
  <si>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</si>
  <si>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</si>
  <si>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</si>
  <si>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</si>
  <si>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</si>
  <si>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</si>
  <si>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</si>
  <si>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</si>
  <si>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</si>
  <si>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</si>
  <si>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</si>
  <si>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</si>
  <si>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</si>
  <si>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</si>
  <si>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</si>
  <si>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</si>
  <si>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</si>
  <si>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</si>
  <si>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</si>
  <si>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</si>
  <si>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</si>
  <si>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</si>
  <si>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</si>
  <si>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</si>
  <si>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</si>
  <si>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</si>
  <si>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</si>
  <si>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</si>
  <si>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</si>
  <si>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</si>
  <si>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</si>
  <si>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</si>
  <si>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</si>
  <si>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</si>
  <si>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</si>
  <si>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</si>
  <si>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</si>
  <si>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</si>
  <si>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</si>
  <si>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</si>
  <si>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</si>
  <si>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</si>
  <si>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</si>
  <si>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</si>
  <si>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</si>
  <si>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</si>
  <si>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</si>
  <si>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</si>
  <si>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</si>
  <si>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</si>
  <si>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</si>
  <si>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</si>
  <si>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</si>
  <si>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</si>
  <si>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</si>
  <si>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</si>
  <si>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</si>
  <si>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</si>
  <si>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</si>
  <si>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</si>
  <si>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</si>
  <si>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</si>
  <si>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</si>
  <si>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</si>
  <si>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</si>
  <si>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</si>
  <si>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</si>
  <si>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</si>
  <si>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</si>
  <si>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</si>
  <si>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</si>
  <si>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</si>
  <si>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</si>
  <si>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</si>
  <si>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</si>
  <si>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</si>
  <si>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</si>
  <si>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</si>
  <si>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</si>
  <si>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</si>
  <si>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</si>
  <si>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</si>
  <si>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</si>
  <si>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</si>
  <si>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</si>
  <si>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</si>
  <si>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</si>
  <si>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</si>
  <si>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</si>
  <si>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</si>
  <si>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</si>
  <si>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</si>
  <si>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</si>
  <si>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</si>
  <si>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</si>
  <si>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</si>
  <si>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</si>
  <si>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</si>
  <si>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</si>
  <si>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</si>
  <si>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</si>
  <si>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</si>
  <si>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</si>
  <si>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</si>
  <si>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</si>
  <si>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</si>
  <si>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</si>
  <si>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</si>
  <si>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</si>
  <si>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</si>
  <si>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</si>
  <si>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</si>
  <si>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</si>
  <si>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</si>
  <si>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</si>
  <si>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</si>
  <si>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</si>
  <si>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</si>
  <si>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</si>
  <si>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Begravningsavgift</t>
  </si>
  <si>
    <t>Skattesats:</t>
  </si>
  <si>
    <t>Kyrkoavgift:</t>
  </si>
  <si>
    <t>Bruttolön person 1 (månadsvis)</t>
  </si>
  <si>
    <t>Bruttolön person 2 (månadsvis)</t>
  </si>
  <si>
    <t>Frågor</t>
  </si>
  <si>
    <t>Ja</t>
  </si>
  <si>
    <t>Nej</t>
  </si>
  <si>
    <t>Avdrag</t>
  </si>
  <si>
    <t>Ink från</t>
  </si>
  <si>
    <t>Ink till</t>
  </si>
  <si>
    <t>Grundavdrag person 1</t>
  </si>
  <si>
    <t>Grundavdrag person 2</t>
  </si>
  <si>
    <t>Utgifter</t>
  </si>
  <si>
    <t>Boende</t>
  </si>
  <si>
    <t>Villa</t>
  </si>
  <si>
    <t>Bostadsrätt</t>
  </si>
  <si>
    <t xml:space="preserve">Hyresrätt </t>
  </si>
  <si>
    <t>Annat</t>
  </si>
  <si>
    <t>Hyra/avgift</t>
  </si>
  <si>
    <t>Sophantering</t>
  </si>
  <si>
    <t>Ränta (bolån)</t>
  </si>
  <si>
    <t>Amortering (bolån)</t>
  </si>
  <si>
    <t>Boende totalt:</t>
  </si>
  <si>
    <t>Värme</t>
  </si>
  <si>
    <t>Underhåll/reparationer</t>
  </si>
  <si>
    <t>Fordon</t>
  </si>
  <si>
    <t>Fordonsskatt</t>
  </si>
  <si>
    <t>Bränsle</t>
  </si>
  <si>
    <t>Övrigt</t>
  </si>
  <si>
    <t>Fordon totalt:</t>
  </si>
  <si>
    <t>Ränta (billån)</t>
  </si>
  <si>
    <t>Amortering (billån)</t>
  </si>
  <si>
    <t>Barnbidrag + flerbarnstillägg</t>
  </si>
  <si>
    <t>Ålder</t>
  </si>
  <si>
    <t>Övriga inkomster i hushållet (exkl barnbidrag)</t>
  </si>
  <si>
    <t>Totala inkomster i hushållet</t>
  </si>
  <si>
    <t>Kläder &amp; skor</t>
  </si>
  <si>
    <t>Hälsa &amp; hygien</t>
  </si>
  <si>
    <t>Telefon &amp; TV</t>
  </si>
  <si>
    <t>Försäkringar</t>
  </si>
  <si>
    <t>Nödvändiga utgifter totalt:</t>
  </si>
  <si>
    <t>Sparande</t>
  </si>
  <si>
    <t>Pensionssparande</t>
  </si>
  <si>
    <t>Buffertsparande</t>
  </si>
  <si>
    <t>Fondsparande</t>
  </si>
  <si>
    <t>Övrigt sparande</t>
  </si>
  <si>
    <t>Sparande totalt:</t>
  </si>
  <si>
    <t>Totala utgifter i hushållet:</t>
  </si>
  <si>
    <t>Ålder vuxen 1</t>
  </si>
  <si>
    <t>Ålder vuxen 2</t>
  </si>
  <si>
    <t>Medlem i svenska kyrkan vuxen 1?</t>
  </si>
  <si>
    <t>Medlem i svenska kyrkan vuxen 2?</t>
  </si>
  <si>
    <t>- Skatt person 1</t>
  </si>
  <si>
    <t xml:space="preserve"> -Skatt person 2</t>
  </si>
  <si>
    <t>Skattesats person 1</t>
  </si>
  <si>
    <t>Skattesats person 2</t>
  </si>
  <si>
    <t>Jobbskatteavdraget år 2023</t>
  </si>
  <si>
    <t>Månadslön</t>
  </si>
  <si>
    <t/>
  </si>
  <si>
    <t>Jobbskatteavdrag pers 1</t>
  </si>
  <si>
    <t>Jobbskatteavdrag pers 2</t>
  </si>
  <si>
    <t>Total skatt</t>
  </si>
  <si>
    <t>Public Service Avgift pers 2</t>
  </si>
  <si>
    <t>Public Service Avgift pers 1</t>
  </si>
  <si>
    <t>Skattereduktion pers 1</t>
  </si>
  <si>
    <t>Skattereduktion pers 2</t>
  </si>
  <si>
    <t>Årsinkomst pers 1</t>
  </si>
  <si>
    <t>Årsinkomst pers 2</t>
  </si>
  <si>
    <t>Överskott/Underskott</t>
  </si>
  <si>
    <t>Budgetkalkyl kr/mån</t>
  </si>
  <si>
    <t>Hemförsäkring</t>
  </si>
  <si>
    <t>All mat lagas hemma</t>
  </si>
  <si>
    <t>Matkostnader totalt</t>
  </si>
  <si>
    <t>Individuella kostnader</t>
  </si>
  <si>
    <t>Vatten &amp; avlopp</t>
  </si>
  <si>
    <t>Vill du använda konsumentverkets schablonkostnader?</t>
  </si>
  <si>
    <t>Hushållsel</t>
  </si>
  <si>
    <t>Medier</t>
  </si>
  <si>
    <t>Fritid &amp; nöjen</t>
  </si>
  <si>
    <t>Fritid &amp; lek</t>
  </si>
  <si>
    <t>Hemutrustning</t>
  </si>
  <si>
    <t>Förbrukningsvaror</t>
  </si>
  <si>
    <t>Hälsa &amp; Hygien</t>
  </si>
  <si>
    <t>All mat lagas hemma utom lunch vardagar</t>
  </si>
  <si>
    <t>MAT</t>
  </si>
  <si>
    <t>Barnbidrag &amp; flerbarnstillägg</t>
  </si>
  <si>
    <t>Bilförsäkring</t>
  </si>
  <si>
    <t>Vill du räkna med att all mat lagas hemma eller att all mat utom lunch lagas hemma?</t>
  </si>
  <si>
    <t>All mat</t>
  </si>
  <si>
    <t>All mat utom lunch</t>
  </si>
  <si>
    <t>Hushåll</t>
  </si>
  <si>
    <t>Hushåll totalt</t>
  </si>
  <si>
    <t>Mat</t>
  </si>
  <si>
    <t>Övriga matkostnader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</si>
</sst>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Lato"/>
      <family val="2"/>
    </font>
    <font>
      <sz val="8"/>
      <color theme="1"/>
      <name val="Arial"/>
      <family val="2"/>
    </font>
    <font>
      <sz val="8"/>
      <name val="Lato"/>
      <family val="2"/>
    </font>
    <font>
      <sz val="8"/>
      <color theme="1"/>
      <name val="Lato"/>
      <family val="2"/>
    </font>
    <font>
      <b/>
      <sz val="14"/>
      <color theme="1"/>
      <name val="Lato"/>
      <family val="2"/>
    </font>
    <font>
      <b/>
      <sz val="10"/>
      <color theme="1"/>
      <name val="Lato"/>
      <family val="2"/>
    </font>
    <font>
      <sz val="10"/>
      <color theme="1"/>
      <name val="Lato"/>
      <family val="2"/>
    </font>
    <font>
      <i/>
      <sz val="10"/>
      <color theme="1"/>
      <name val="Lato"/>
      <family val="2"/>
    </font>
    <font>
      <b/>
      <u/>
      <sz val="12"/>
      <color theme="1"/>
      <name val="Lato"/>
      <family val="2"/>
    </font>
    <font>
      <b/>
      <u/>
      <sz val="16"/>
      <color theme="1"/>
      <name val="Lato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8"/>
      <color theme="1"/>
      <name val="Lato"/>
      <family val="2"/>
    </font>
    <font>
      <b/>
      <sz val="11.1"/>
      <color theme="1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11" fillId="0" borderId="0"/>
    <xf numFmtId="0" fontId="12" fillId="0" borderId="0"/>
    <xf numFmtId="0" fontId="13" fillId="0" borderId="0" applyNumberFormat="0" applyBorder="0" applyAlignment="0"/>
    <xf numFmtId="0" fontId="14" fillId="0" borderId="0"/>
  </cellStyleXfs>
  <cellXfs count="104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6" xfId="0" applyFont="1" applyBorder="1"/>
    <xf numFmtId="0" fontId="3" fillId="0" borderId="0" xfId="0" applyFont="1"/>
    <xf numFmtId="0" fontId="0" fillId="0" borderId="8" xfId="0" applyBorder="1"/>
    <xf numFmtId="0" fontId="3" fillId="0" borderId="5" xfId="0" applyFont="1" applyBorder="1"/>
    <xf numFmtId="0" fontId="3" fillId="0" borderId="7" xfId="0" applyFont="1" applyBorder="1"/>
    <xf numFmtId="0" fontId="3" fillId="0" borderId="1" xfId="0" applyFont="1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4" xfId="0" applyFont="1" applyBorder="1"/>
    <xf numFmtId="0" fontId="3" fillId="0" borderId="6" xfId="0" applyFont="1" applyBorder="1"/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5" xfId="0" applyNumberFormat="1" applyFont="1" applyFill="1" applyBorder="1" applyAlignment="1" applyProtection="1">
      <alignment horizontal="center" vertical="center"/>
      <protection locked="0"/>
    </xf>
    <xf numFmtId="3" fontId="6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0" xfId="1" applyNumberFormat="1" applyFont="1"/>
    <xf numFmtId="2" fontId="1" fillId="0" borderId="1" xfId="1" applyNumberFormat="1" applyFont="1" applyBorder="1"/>
    <xf numFmtId="0" fontId="14" fillId="0" borderId="0" xfId="5"/>
    <xf numFmtId="0" fontId="15" fillId="0" borderId="0" xfId="5" applyFont="1"/>
    <xf numFmtId="0" fontId="0" fillId="0" borderId="1" xfId="0" applyBorder="1"/>
    <xf numFmtId="0" fontId="15" fillId="0" borderId="2" xfId="5" applyFont="1" applyBorder="1"/>
    <xf numFmtId="0" fontId="15" fillId="0" borderId="8" xfId="5" applyFont="1" applyBorder="1"/>
    <xf numFmtId="0" fontId="14" fillId="0" borderId="4" xfId="5" applyBorder="1"/>
    <xf numFmtId="1" fontId="14" fillId="0" borderId="5" xfId="5" applyNumberFormat="1" applyBorder="1"/>
    <xf numFmtId="1" fontId="14" fillId="0" borderId="7" xfId="5" applyNumberFormat="1" applyBorder="1"/>
    <xf numFmtId="2" fontId="3" fillId="0" borderId="0" xfId="0" applyNumberFormat="1" applyFont="1"/>
    <xf numFmtId="0" fontId="6" fillId="2" borderId="2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2" xfId="0" applyBorder="1"/>
    <xf numFmtId="0" fontId="0" fillId="0" borderId="21" xfId="0" applyBorder="1"/>
    <xf numFmtId="0" fontId="0" fillId="0" borderId="25" xfId="0" applyBorder="1"/>
    <xf numFmtId="0" fontId="0" fillId="0" borderId="24" xfId="0" applyBorder="1"/>
    <xf numFmtId="0" fontId="0" fillId="0" borderId="19" xfId="0" applyBorder="1"/>
    <xf numFmtId="0" fontId="0" fillId="0" borderId="29" xfId="0" applyBorder="1"/>
    <xf numFmtId="0" fontId="0" fillId="0" borderId="23" xfId="0" applyBorder="1"/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3" fontId="6" fillId="0" borderId="14" xfId="0" applyNumberFormat="1" applyFont="1" applyBorder="1" applyAlignment="1">
      <alignment horizontal="center"/>
    </xf>
    <xf numFmtId="3" fontId="6" fillId="0" borderId="18" xfId="0" applyNumberFormat="1" applyFont="1" applyBorder="1" applyAlignment="1">
      <alignment horizontal="center"/>
    </xf>
    <xf numFmtId="0" fontId="6" fillId="0" borderId="1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5" xfId="0" applyFont="1" applyBorder="1" applyAlignment="1">
      <alignment vertical="center"/>
    </xf>
    <xf numFmtId="0" fontId="6" fillId="3" borderId="12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3" borderId="24" xfId="0" applyFont="1" applyFill="1" applyBorder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16" xfId="0" applyFont="1" applyBorder="1" applyAlignment="1">
      <alignment horizontal="left" vertical="center"/>
    </xf>
    <xf numFmtId="3" fontId="6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6" fillId="0" borderId="25" xfId="0" applyFont="1" applyBorder="1" applyAlignment="1">
      <alignment vertical="center"/>
    </xf>
    <xf numFmtId="0" fontId="7" fillId="0" borderId="0" xfId="0" quotePrefix="1" applyFont="1" applyAlignment="1">
      <alignment vertical="center"/>
    </xf>
    <xf numFmtId="3" fontId="6" fillId="3" borderId="15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" fontId="6" fillId="3" borderId="26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0" xfId="0" applyFont="1" applyBorder="1" applyAlignment="1">
      <alignment horizontal="left"/>
    </xf>
    <xf numFmtId="0" fontId="6" fillId="0" borderId="28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3" fontId="6" fillId="3" borderId="16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3" fontId="6" fillId="3" borderId="18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3" fontId="6" fillId="3" borderId="1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0" fillId="0" borderId="1" xfId="0" applyNumberFormat="1" applyBorder="1" applyAlignment="1">
      <alignment horizontal="center"/>
    </xf>
    <xf numFmtId="0" fontId="0" fillId="0" borderId="27" xfId="0" applyBorder="1"/>
    <xf numFmtId="0" fontId="6" fillId="0" borderId="18" xfId="0" applyFont="1" applyBorder="1" applyAlignment="1">
      <alignment horizontal="left" vertical="center"/>
    </xf>
    <xf numFmtId="3" fontId="6" fillId="3" borderId="12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3" fontId="6" fillId="0" borderId="0" xfId="0" applyNumberFormat="1" applyFont="1" applyAlignment="1">
      <alignment horizontal="center"/>
    </xf>
    <xf numFmtId="0" fontId="5" fillId="0" borderId="31" xfId="0" applyFont="1" applyBorder="1"/>
    <xf numFmtId="3" fontId="6" fillId="0" borderId="26" xfId="0" applyNumberFormat="1" applyFont="1" applyBorder="1" applyAlignment="1">
      <alignment horizontal="center"/>
    </xf>
    <xf numFmtId="0" fontId="6" fillId="0" borderId="14" xfId="0" applyFont="1" applyBorder="1" applyAlignment="1">
      <alignment horizontal="left" vertical="center"/>
    </xf>
    <xf numFmtId="0" fontId="0" fillId="0" borderId="19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0" borderId="19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6" fillId="0" borderId="13" xfId="0" applyFont="1" applyBorder="1" applyAlignment="1">
      <alignment horizontal="left"/>
    </xf>
    <xf numFmtId="0" fontId="17" fillId="0" borderId="30" xfId="0" applyFont="1" applyBorder="1" applyAlignment="1">
      <alignment vertical="top"/>
    </xf>
  </cellXfs>
  <cellStyles count="6">
    <cellStyle name="%" xfId="3" xr:uid="{DA066C57-25CF-4113-9C75-EA31CE5EA517}"/>
    <cellStyle name="Normal" xfId="0" builtinId="0"/>
    <cellStyle name="Normal 2" xfId="2" xr:uid="{D661F466-55E1-4978-A459-223C8B483453}"/>
    <cellStyle name="Normal 3" xfId="4" xr:uid="{6A36C3CF-942D-43AF-86D8-BFE09893C86E}"/>
    <cellStyle name="Normal 4" xfId="1" xr:uid="{43A91509-71F1-4914-A298-D7BE55BC53E1}"/>
    <cellStyle name="Normal 5" xfId="5" xr:uid="{B37C85BD-EF59-4FBD-9874-59261DE10370}"/>
  </cellStyles>
  <dxfs count="9">
    <dxf>
      <font>
        <strike/>
      </font>
    </dxf>
    <dxf>
      <font>
        <strike/>
      </font>
    </dxf>
    <dxf>
      <numFmt numFmtId="164" formatCode=";;;"/>
      <fill>
        <patternFill>
          <bgColor theme="0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>
          <bgColor theme="0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numFmt numFmtId="164" formatCode=";;;"/>
      <fill>
        <patternFill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numFmt numFmtId="164" formatCode=";;;"/>
      <fill>
        <patternFill>
          <bgColor theme="0"/>
        </patternFill>
      </fill>
      <border>
        <left style="thin">
          <color auto="1"/>
        </left>
        <right/>
        <top/>
        <bottom/>
      </border>
    </dxf>
    <dxf>
      <numFmt numFmtId="164" formatCode=";;;"/>
      <fill>
        <patternFill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numFmt numFmtId="164" formatCode=";;;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199404</xdr:colOff>
      <xdr:row>0</xdr:row>
      <xdr:rowOff>113188</xdr:rowOff>
    </xdr:from>
    <xdr:to>
      <xdr:col>1</xdr:col>
      <xdr:colOff>422275</xdr:colOff>
      <xdr:row>3</xdr:row>
      <xdr:rowOff>115133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690496E7-852A-370B-E00D-0FED21572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404" y="113188"/>
          <a:ext cx="4313329" cy="560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SB">
  <a:themeElements>
    <a:clrScheme name="Lån &amp; Spar">
      <a:dk1>
        <a:srgbClr val="000000"/>
      </a:dk1>
      <a:lt1>
        <a:srgbClr val="FFFFFF"/>
      </a:lt1>
      <a:dk2>
        <a:srgbClr val="5D5D62"/>
      </a:dk2>
      <a:lt2>
        <a:srgbClr val="E7E6E6"/>
      </a:lt2>
      <a:accent1>
        <a:srgbClr val="FC595B"/>
      </a:accent1>
      <a:accent2>
        <a:srgbClr val="39655D"/>
      </a:accent2>
      <a:accent3>
        <a:srgbClr val="7DFABA"/>
      </a:accent3>
      <a:accent4>
        <a:srgbClr val="14348F"/>
      </a:accent4>
      <a:accent5>
        <a:srgbClr val="0069B4"/>
      </a:accent5>
      <a:accent6>
        <a:srgbClr val="F9E991"/>
      </a:accent6>
      <a:hlink>
        <a:srgbClr val="941651"/>
      </a:hlink>
      <a:folHlink>
        <a:srgbClr val="92929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LSB" id="{283A8AF7-90CE-47A4-A824-1B682C463708}" vid="{88E4CBF0-E680-4D7A-B96B-88286A7285D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09873-3466-445D-8E41-3D206035D382}">
  <sheetPr codeName="Blad1"/>
  <dimension ref="A4:N88"/>
  <sheetViews>
    <sheetView showGridLines="0" tabSelected="1" zoomScale="90" zoomScaleNormal="90" workbookViewId="0">
      <pane ySplit="11" topLeftCell="A12" activePane="bottomLeft" state="frozen"/>
      <selection pane="bottomLeft" activeCell="B39" sqref="B39"/>
    </sheetView>
  </sheetViews>
  <sheetFormatPr defaultColWidth="8.8984375" defaultRowHeight="13.8"/>
  <cols>
    <col min="1" max="1" width="53.59765625" customWidth="1"/>
    <col min="2" max="2" width="16.5" customWidth="1"/>
    <col min="3" max="3" width="16.69921875" customWidth="1"/>
    <col min="4" max="14" width="11.3984375" customWidth="1"/>
    <col min="16" max="16" width="4" customWidth="1"/>
    <col min="17" max="17" width="14.19921875" customWidth="1"/>
    <col min="18" max="18" width="12.19921875" customWidth="1"/>
  </cols>
  <sheetData>
    <row r="4" spans="1:14" ht="12.75" customHeight="1"/>
    <row r="5" spans="1:14" ht="6.75" customHeight="1"/>
    <row r="6" spans="1:14" ht="21.75" customHeight="1">
      <c r="A6" s="92" t="s">
        <v>371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ht="8.25" customHeight="1">
      <c r="A7" s="44"/>
      <c r="B7" s="45"/>
    </row>
    <row r="8" spans="1:14" ht="17.25" customHeight="1">
      <c r="A8" s="100" t="s">
        <v>0</v>
      </c>
      <c r="B8" s="46">
        <f>B32</f>
        <v>0</v>
      </c>
    </row>
    <row r="9" spans="1:14" ht="17.25" customHeight="1" thickBot="1">
      <c r="A9" s="101" t="s">
        <v>314</v>
      </c>
      <c r="B9" s="47">
        <f>IFERROR(IF(B35="Ja",C87,B87),"…")</f>
        <v>0</v>
      </c>
    </row>
    <row r="10" spans="1:14" ht="18.75" customHeight="1" thickTop="1">
      <c r="A10" s="94" t="s">
        <v>370</v>
      </c>
      <c r="B10" s="95">
        <f>IFERROR(B8-B9,"…")</f>
        <v>0</v>
      </c>
    </row>
    <row r="11" spans="1:14" ht="3.75" customHeight="1">
      <c r="A11" s="44"/>
      <c r="B11" s="93"/>
    </row>
    <row r="12" spans="1:14">
      <c r="A12" s="43"/>
      <c r="B12" s="43"/>
    </row>
    <row r="13" spans="1:14" ht="17.25" customHeight="1">
      <c r="A13" s="48" t="s">
        <v>5</v>
      </c>
      <c r="B13" s="17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</row>
    <row r="14" spans="1:14" ht="17.25" customHeight="1">
      <c r="A14" s="50" t="s">
        <v>302</v>
      </c>
      <c r="B14" s="51" t="str">
        <f>IFERROR(ROUND(VLOOKUP(B13,Data!A3:D292,4,TRUE),2), "...")</f>
        <v>...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</row>
    <row r="15" spans="1:14" ht="17.25" customHeight="1">
      <c r="A15" s="52" t="s">
        <v>303</v>
      </c>
      <c r="B15" s="53" t="str">
        <f>IFERROR(VLOOKUP(B13,Data!A3:E292,5,TRUE),"...")</f>
        <v>...</v>
      </c>
      <c r="C15" s="49"/>
      <c r="D15" s="49"/>
      <c r="E15" s="49"/>
      <c r="F15" s="54"/>
      <c r="G15" s="49"/>
      <c r="H15" s="49"/>
      <c r="I15" s="49"/>
      <c r="J15" s="49"/>
      <c r="K15" s="49"/>
      <c r="L15" s="49"/>
      <c r="M15" s="49"/>
      <c r="N15" s="49"/>
    </row>
    <row r="16" spans="1:14" ht="17.25" customHeight="1">
      <c r="A16" s="55" t="s">
        <v>1</v>
      </c>
      <c r="B16" s="18"/>
      <c r="C16" s="49"/>
      <c r="D16" s="49"/>
      <c r="E16" s="49"/>
      <c r="F16" s="54"/>
      <c r="G16" s="49"/>
      <c r="H16" s="49"/>
      <c r="I16" s="49"/>
      <c r="J16" s="49"/>
      <c r="K16" s="49"/>
      <c r="L16" s="49"/>
      <c r="M16" s="49"/>
      <c r="N16" s="49"/>
    </row>
    <row r="17" spans="1:14" ht="17.25" customHeight="1">
      <c r="A17" s="55" t="s">
        <v>2</v>
      </c>
      <c r="B17" s="18"/>
      <c r="C17" s="49"/>
      <c r="D17" s="49"/>
      <c r="E17" s="49"/>
      <c r="F17" s="54"/>
      <c r="G17" s="49"/>
      <c r="H17" s="49"/>
      <c r="I17" s="49"/>
      <c r="J17" s="49"/>
      <c r="K17" s="49"/>
      <c r="L17" s="49"/>
      <c r="M17" s="49"/>
      <c r="N17" s="49"/>
    </row>
    <row r="18" spans="1:14" ht="17.25" customHeight="1">
      <c r="A18" s="55" t="s">
        <v>350</v>
      </c>
      <c r="B18" s="1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19" spans="1:14" ht="17.25" customHeight="1">
      <c r="A19" s="55" t="s">
        <v>351</v>
      </c>
      <c r="B19" s="1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</row>
    <row r="20" spans="1:14" ht="17.25" customHeight="1">
      <c r="A20" s="55" t="s">
        <v>352</v>
      </c>
      <c r="B20" s="18"/>
      <c r="C20" s="49"/>
      <c r="D20" s="49"/>
      <c r="E20" s="49"/>
      <c r="F20" s="49"/>
      <c r="G20" s="49"/>
      <c r="H20" s="56"/>
      <c r="I20" s="49"/>
      <c r="J20" s="49"/>
      <c r="K20" s="49"/>
      <c r="L20" s="49"/>
      <c r="M20" s="49"/>
      <c r="N20" s="49"/>
    </row>
    <row r="21" spans="1:14" ht="17.25" customHeight="1">
      <c r="A21" s="57" t="s">
        <v>353</v>
      </c>
      <c r="B21" s="19"/>
      <c r="C21" s="49"/>
      <c r="D21" s="49"/>
      <c r="E21" s="49"/>
      <c r="F21" s="49"/>
      <c r="G21" s="56"/>
      <c r="H21" s="56"/>
      <c r="I21" s="58"/>
      <c r="J21" s="49"/>
      <c r="K21" s="49"/>
      <c r="L21" s="49"/>
      <c r="M21" s="49"/>
      <c r="N21" s="49"/>
    </row>
    <row r="22" spans="1:14" ht="17.25" customHeight="1">
      <c r="A22" s="59"/>
      <c r="B22" s="5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  <row r="23" spans="1:14" ht="17.25" customHeight="1">
      <c r="A23" s="60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pans="1:14" ht="17.25" customHeight="1">
      <c r="A24" s="61" t="s">
        <v>0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14" ht="17.25" customHeight="1">
      <c r="A25" s="62"/>
      <c r="B25" s="45"/>
    </row>
    <row r="26" spans="1:14" ht="17.25" customHeight="1">
      <c r="A26" s="49" t="s">
        <v>304</v>
      </c>
      <c r="B26" s="20"/>
    </row>
    <row r="27" spans="1:14" ht="17.25" customHeight="1">
      <c r="A27" s="49" t="s">
        <v>305</v>
      </c>
      <c r="B27" s="21"/>
    </row>
    <row r="28" spans="1:14" ht="17.25" customHeight="1">
      <c r="A28" s="63" t="s">
        <v>354</v>
      </c>
      <c r="B28" s="64">
        <f>IFERROR(IF(Data!AH15-Data!AH2 &gt; 22200,
IF(Data!AH15-Data!AH2 &gt; 598500, ((Data!AH15-Data!AH2)*Data!$AH7/100)/12 + (Data!AH15-Data!AH2-598500)*0.2/12 - Data!AH10 - Data!AH12/12, ((Data!AH15-Data!AH2)*Data!$AH7/100)/12 + Data!AH5/12 - Data!AH10 - Data!AH12/12), 0),"...")</f>
        <v>0</v>
      </c>
    </row>
    <row r="29" spans="1:14" ht="17.25" customHeight="1">
      <c r="A29" s="63" t="s">
        <v>355</v>
      </c>
      <c r="B29" s="64">
        <f>IFERROR(IF(Data!AH16-Data!AH3 &gt; 22200,
IF(Data!AH16-Data!AH3 &gt; 598500, ((Data!AH16-Data!AH3)*Data!$AH8/100)/12 + (Data!AH16-Data!AH3-598500)*0.2/12 - Data!AH11 - Data!AH13/12, ((Data!AH16-Data!AH3)*Data!$AH8/100)/12 + Data!AH6/12 - Data!AH11 - Data!AH13/12), 0),"...")</f>
        <v>0</v>
      </c>
    </row>
    <row r="30" spans="1:14" ht="17.25" customHeight="1">
      <c r="A30" s="54" t="s">
        <v>387</v>
      </c>
      <c r="B30" s="64">
        <f>Data!AH4</f>
        <v>0</v>
      </c>
    </row>
    <row r="31" spans="1:14" ht="17.25" customHeight="1" thickBot="1">
      <c r="A31" s="65" t="s">
        <v>336</v>
      </c>
      <c r="B31" s="22"/>
    </row>
    <row r="32" spans="1:14" ht="17.25" customHeight="1" thickTop="1">
      <c r="A32" s="66" t="s">
        <v>337</v>
      </c>
      <c r="B32" s="67">
        <f>IFERROR(IF($B16=2, B26-B28+B27-B29+Data!$AH$4+B31,B26-B28+Data!$AH$4+B31),"…")</f>
        <v>0</v>
      </c>
    </row>
    <row r="33" spans="1:4" ht="17.25" customHeight="1" thickBot="1">
      <c r="A33" s="68"/>
      <c r="B33" s="68"/>
    </row>
    <row r="34" spans="1:4" ht="33" customHeight="1">
      <c r="A34" s="61" t="s">
        <v>314</v>
      </c>
      <c r="B34" s="49"/>
    </row>
    <row r="35" spans="1:4" ht="18" customHeight="1">
      <c r="A35" s="102" t="s">
        <v>377</v>
      </c>
      <c r="B35" s="34"/>
    </row>
    <row r="36" spans="1:4" ht="17.25" customHeight="1">
      <c r="A36" s="69" t="s">
        <v>389</v>
      </c>
      <c r="B36" s="70"/>
      <c r="C36" s="91"/>
    </row>
    <row r="37" spans="1:4" ht="17.25" customHeight="1">
      <c r="A37" s="49"/>
      <c r="B37" s="49"/>
    </row>
    <row r="38" spans="1:4" ht="17.25" customHeight="1">
      <c r="A38" s="71" t="s">
        <v>315</v>
      </c>
      <c r="B38" s="45"/>
    </row>
    <row r="39" spans="1:4" ht="17.25" customHeight="1">
      <c r="A39" s="72" t="s">
        <v>320</v>
      </c>
      <c r="B39" s="20"/>
      <c r="C39" s="20"/>
      <c r="D39" s="43" t="str">
        <f>IF(B35="Ja",IF(B16="","Vänligen fyll i antal vuxna, antal barn samt ålder på de vuxna personerna",""),"")</f>
        <v/>
      </c>
    </row>
    <row r="40" spans="1:4" ht="17.25" customHeight="1">
      <c r="A40" s="73" t="s">
        <v>322</v>
      </c>
      <c r="B40" s="21"/>
      <c r="C40" s="21"/>
    </row>
    <row r="41" spans="1:4" ht="17.25" customHeight="1">
      <c r="A41" s="73" t="s">
        <v>323</v>
      </c>
      <c r="B41" s="21"/>
      <c r="C41" s="21"/>
    </row>
    <row r="42" spans="1:4" ht="17.25" customHeight="1">
      <c r="A42" s="60" t="s">
        <v>326</v>
      </c>
      <c r="B42" s="21"/>
      <c r="C42" s="90" t="str">
        <f>IFERROR(IF($B$35="Ja",(VLOOKUP($B$16+$B$17,Data!$P$2:$U$9,6,FALSE)+VLOOKUP($B$16+$B$17,Data!$P$2:$V$9,7,FALSE)), "…"),"…")</f>
        <v>…</v>
      </c>
    </row>
    <row r="43" spans="1:4" ht="17.25" customHeight="1" thickBot="1">
      <c r="A43" s="74" t="s">
        <v>330</v>
      </c>
      <c r="B43" s="22"/>
      <c r="C43" s="22"/>
    </row>
    <row r="44" spans="1:4" ht="17.25" customHeight="1" thickTop="1">
      <c r="A44" s="75" t="s">
        <v>324</v>
      </c>
      <c r="B44" s="76">
        <f>SUM(B39:B43)</f>
        <v>0</v>
      </c>
      <c r="C44" s="76">
        <f>SUM(C39:C43)</f>
        <v>0</v>
      </c>
    </row>
    <row r="45" spans="1:4" ht="17.25" customHeight="1"/>
    <row r="46" spans="1:4" ht="17.25" customHeight="1">
      <c r="A46" s="71" t="s">
        <v>392</v>
      </c>
    </row>
    <row r="47" spans="1:4" ht="17.25" customHeight="1">
      <c r="A47" s="72" t="s">
        <v>378</v>
      </c>
      <c r="B47" s="20"/>
      <c r="C47" s="77" t="str">
        <f>IFERROR(IF(B35="Ja",VLOOKUP((B16+B17),Data!P2:Q9,2,FALSE),"…"), "...")</f>
        <v>…</v>
      </c>
    </row>
    <row r="48" spans="1:4" ht="17.25" customHeight="1">
      <c r="A48" s="73" t="s">
        <v>325</v>
      </c>
      <c r="B48" s="21"/>
      <c r="C48" s="21"/>
    </row>
    <row r="49" spans="1:4" ht="17.25" customHeight="1">
      <c r="A49" s="73" t="s">
        <v>372</v>
      </c>
      <c r="B49" s="21"/>
      <c r="C49" s="64" t="str">
        <f>IFERROR(IF($B$35="Ja",VLOOKUP($B$16+$B$17,Data!$P$2:$S$9,4,FALSE), "…"),"…")</f>
        <v>…</v>
      </c>
    </row>
    <row r="50" spans="1:4" ht="17.25" customHeight="1">
      <c r="A50" s="73" t="s">
        <v>376</v>
      </c>
      <c r="B50" s="21"/>
      <c r="C50" s="64" t="str">
        <f>IFERROR(IF($B$35="Ja",VLOOKUP($B$16+$B$17,Data!$P$2:$R$9,3,FALSE), "…"),"…")</f>
        <v>…</v>
      </c>
    </row>
    <row r="51" spans="1:4" ht="17.25" customHeight="1">
      <c r="A51" s="73" t="s">
        <v>321</v>
      </c>
      <c r="B51" s="21"/>
      <c r="C51" s="21"/>
    </row>
    <row r="52" spans="1:4" ht="17.25" customHeight="1" thickBot="1">
      <c r="A52" s="89" t="s">
        <v>330</v>
      </c>
      <c r="B52" s="22"/>
      <c r="C52" s="21"/>
    </row>
    <row r="53" spans="1:4" ht="17.25" customHeight="1" thickTop="1">
      <c r="A53" s="75" t="s">
        <v>393</v>
      </c>
      <c r="B53" s="67">
        <f>SUM(B47:B52)</f>
        <v>0</v>
      </c>
      <c r="C53" s="67">
        <f>SUM(C47:C52)</f>
        <v>0</v>
      </c>
    </row>
    <row r="54" spans="1:4" ht="17.25" customHeight="1">
      <c r="C54" s="83"/>
    </row>
    <row r="55" spans="1:4" ht="17.25" customHeight="1">
      <c r="A55" s="71" t="s">
        <v>394</v>
      </c>
      <c r="C55" s="83"/>
    </row>
    <row r="56" spans="1:4" ht="17.25" customHeight="1">
      <c r="A56" s="72" t="s">
        <v>373</v>
      </c>
      <c r="B56" s="20"/>
      <c r="C56" s="77" t="str">
        <f>IFERROR(IF($B$35="Ja", IF($B$16=1,VLOOKUP($B$17,Data!$Q$21:$S$27,2,FALSE)+VLOOKUP('Budgetmall LSB'!$B$18,Data!$P$16:$S$19,3,TRUE),VLOOKUP($B$17,Data!$Q$21:$S$27,2,FALSE)+VLOOKUP('Budgetmall LSB'!$B$18,Data!$P$16:$S$19,3,TRUE)+VLOOKUP('Budgetmall LSB'!$B$19,Data!$P$16:$S$19,3,TRUE)),"…"),"...")</f>
        <v>…</v>
      </c>
      <c r="D56" s="43" t="str">
        <f>IF(B35="Ja",IF(B18="","Vänligen fyll i ålder på de vuxna personerna",""),"")</f>
        <v/>
      </c>
    </row>
    <row r="57" spans="1:4" ht="17.25" customHeight="1">
      <c r="A57" s="49" t="s">
        <v>385</v>
      </c>
      <c r="B57" s="21"/>
      <c r="C57" s="90" t="str">
        <f>IFERROR(IF($B$35="Ja", IF($B$16=1,VLOOKUP($B$17,Data!$Q$21:$S$27,3,FALSE)+VLOOKUP('Budgetmall LSB'!$B$18,Data!$P$16:$S$19,4,TRUE),VLOOKUP($B$17,Data!$Q$21:$S$27,3,FALSE)+VLOOKUP('Budgetmall LSB'!$B$18,Data!$P$16:$S$19,4,TRUE)+VLOOKUP('Budgetmall LSB'!$B$19,Data!$P$16:$S$19,4,TRUE)),"…"),"...")</f>
        <v>…</v>
      </c>
    </row>
    <row r="58" spans="1:4" ht="17.25" customHeight="1" thickBot="1">
      <c r="A58" s="78" t="s">
        <v>395</v>
      </c>
      <c r="B58" s="22"/>
      <c r="C58" s="22"/>
    </row>
    <row r="59" spans="1:4" ht="17.25" customHeight="1" thickTop="1">
      <c r="A59" s="80" t="s">
        <v>374</v>
      </c>
      <c r="B59" s="76">
        <f>SUM(B56:B58)</f>
        <v>0</v>
      </c>
      <c r="C59" s="76">
        <f>IF(C36="All mat", SUM(C56,C58),SUM(C57,C58))</f>
        <v>0</v>
      </c>
    </row>
    <row r="60" spans="1:4" ht="17.25" customHeight="1"/>
    <row r="61" spans="1:4" ht="17.25" customHeight="1">
      <c r="A61" s="71" t="s">
        <v>375</v>
      </c>
      <c r="B61" s="45"/>
    </row>
    <row r="62" spans="1:4" ht="17.25" customHeight="1">
      <c r="A62" s="72" t="s">
        <v>338</v>
      </c>
      <c r="B62" s="20"/>
      <c r="C62" s="77" t="str">
        <f>IF($B$35="Ja",IF(B16="","...",IF($B$16=1,VLOOKUP($B$18,Data!$X$2:$AA$6,3,TRUE)+VLOOKUP($B$17,Data!$Y$8:$Z$14,2,FALSE),VLOOKUP($B$17,Data!$Y$8:$Z$14,2,FALSE)+VLOOKUP('Budgetmall LSB'!$B$18,Data!$X$2:$AA$6,3,TRUE)+VLOOKUP('Budgetmall LSB'!$B$19,Data!$X$2:$AA$6,3,TRUE))),"…")</f>
        <v>…</v>
      </c>
    </row>
    <row r="63" spans="1:4" ht="17.25" customHeight="1">
      <c r="A63" s="73" t="s">
        <v>380</v>
      </c>
      <c r="B63" s="21"/>
      <c r="C63" s="64" t="str">
        <f>IF($B$35="Ja",IF(B16="","...",IF($B$16=1,VLOOKUP($B$18,Data!$X$2:$AB$6,5,TRUE)+VLOOKUP($B$17,Data!$Y$8:$AB$14,4,FALSE),VLOOKUP($B$17,Data!$Y$8:$AB$14,4,FALSE)+VLOOKUP('Budgetmall LSB'!$B$18,Data!$X$2:$AB$6,5,TRUE)+VLOOKUP('Budgetmall LSB'!$B$19,Data!$X$2:$AB$6,5,TRUE))),"…")</f>
        <v>…</v>
      </c>
    </row>
    <row r="64" spans="1:4" ht="17.25" customHeight="1">
      <c r="A64" s="73" t="s">
        <v>339</v>
      </c>
      <c r="B64" s="21"/>
      <c r="C64" s="64" t="str">
        <f>IF($B$35="Ja",IF(B16="","...",IF($B$16=1,VLOOKUP($B$18,Data!$X$2:$AA$6,4,TRUE)+VLOOKUP($B$17,Data!$Y$8:$AA$14,3,FALSE),VLOOKUP($B$17,Data!$Y$8:$AA$14,3,FALSE)+VLOOKUP('Budgetmall LSB'!$B$18,Data!$X$2:$AA$6,4,TRUE)+VLOOKUP('Budgetmall LSB'!$B$19,Data!$X$2:$AA$6,4,TRUE))),"…")</f>
        <v>…</v>
      </c>
    </row>
    <row r="65" spans="1:3" ht="17.25" customHeight="1">
      <c r="A65" s="73" t="s">
        <v>340</v>
      </c>
      <c r="B65" s="21"/>
      <c r="C65" s="64" t="str">
        <f>IFERROR(IF($B$35="Ja",VLOOKUP($B$16+$B$17,Data!$P$2:$T$9,5,FALSE), "…"),"…")</f>
        <v>…</v>
      </c>
    </row>
    <row r="66" spans="1:3" ht="17.25" customHeight="1" thickBot="1">
      <c r="A66" s="78" t="s">
        <v>341</v>
      </c>
      <c r="B66" s="22"/>
      <c r="C66" s="79" t="str">
        <f>IF(B17="","…",IF(B35="Ja",210*B17+B16*210,"…"))</f>
        <v>…</v>
      </c>
    </row>
    <row r="67" spans="1:3" ht="17.25" customHeight="1" thickTop="1">
      <c r="A67" s="80" t="s">
        <v>342</v>
      </c>
      <c r="B67" s="76">
        <f>SUM(B62:B66)</f>
        <v>0</v>
      </c>
      <c r="C67" s="76">
        <f>SUM(C62:C66)</f>
        <v>0</v>
      </c>
    </row>
    <row r="68" spans="1:3" ht="17.25" customHeight="1">
      <c r="A68" s="49"/>
      <c r="B68" s="49"/>
    </row>
    <row r="69" spans="1:3" ht="17.25" customHeight="1">
      <c r="A69" s="71" t="s">
        <v>327</v>
      </c>
      <c r="B69" s="45"/>
    </row>
    <row r="70" spans="1:3" ht="17.25" customHeight="1">
      <c r="A70" s="48" t="s">
        <v>328</v>
      </c>
      <c r="B70" s="20"/>
      <c r="C70" s="20"/>
    </row>
    <row r="71" spans="1:3" ht="17.25" customHeight="1">
      <c r="A71" s="50" t="s">
        <v>388</v>
      </c>
      <c r="B71" s="21"/>
      <c r="C71" s="21"/>
    </row>
    <row r="72" spans="1:3" ht="17.25" customHeight="1">
      <c r="A72" s="50" t="s">
        <v>326</v>
      </c>
      <c r="B72" s="21"/>
      <c r="C72" s="21"/>
    </row>
    <row r="73" spans="1:3" ht="17.25" customHeight="1">
      <c r="A73" s="50" t="s">
        <v>329</v>
      </c>
      <c r="B73" s="21"/>
      <c r="C73" s="21"/>
    </row>
    <row r="74" spans="1:3" ht="17.25" customHeight="1">
      <c r="A74" s="50" t="s">
        <v>332</v>
      </c>
      <c r="B74" s="21"/>
      <c r="C74" s="21"/>
    </row>
    <row r="75" spans="1:3" ht="17.25" customHeight="1">
      <c r="A75" s="50" t="s">
        <v>333</v>
      </c>
      <c r="B75" s="21"/>
      <c r="C75" s="21"/>
    </row>
    <row r="76" spans="1:3" ht="17.25" customHeight="1" thickBot="1">
      <c r="A76" s="81" t="s">
        <v>330</v>
      </c>
      <c r="B76" s="22"/>
      <c r="C76" s="22"/>
    </row>
    <row r="77" spans="1:3" ht="17.25" customHeight="1" thickTop="1">
      <c r="A77" s="80" t="s">
        <v>331</v>
      </c>
      <c r="B77" s="76">
        <f>SUM(B70:B76)</f>
        <v>0</v>
      </c>
      <c r="C77" s="76">
        <f>SUM(C70:C76)</f>
        <v>0</v>
      </c>
    </row>
    <row r="78" spans="1:3" ht="17.25" customHeight="1">
      <c r="A78" s="49"/>
      <c r="B78" s="49"/>
    </row>
    <row r="79" spans="1:3" ht="17.25" customHeight="1">
      <c r="A79" s="71" t="s">
        <v>343</v>
      </c>
      <c r="B79" s="45"/>
    </row>
    <row r="80" spans="1:3" ht="17.25" customHeight="1">
      <c r="A80" s="96" t="s">
        <v>344</v>
      </c>
      <c r="B80" s="20"/>
      <c r="C80" s="20"/>
    </row>
    <row r="81" spans="1:3" ht="17.25" customHeight="1">
      <c r="A81" s="50" t="s">
        <v>345</v>
      </c>
      <c r="B81" s="21"/>
      <c r="C81" s="21"/>
    </row>
    <row r="82" spans="1:3" ht="17.25" customHeight="1">
      <c r="A82" s="50" t="s">
        <v>346</v>
      </c>
      <c r="B82" s="21"/>
      <c r="C82" s="21"/>
    </row>
    <row r="83" spans="1:3" ht="17.25" customHeight="1" thickBot="1">
      <c r="A83" s="81" t="s">
        <v>347</v>
      </c>
      <c r="B83" s="22"/>
      <c r="C83" s="22"/>
    </row>
    <row r="84" spans="1:3" ht="17.25" customHeight="1" thickTop="1">
      <c r="A84" s="80" t="s">
        <v>348</v>
      </c>
      <c r="B84" s="76">
        <f>SUM(B80:B83)</f>
        <v>0</v>
      </c>
      <c r="C84" s="76">
        <f>SUM(C80:C83)</f>
        <v>0</v>
      </c>
    </row>
    <row r="85" spans="1:3" ht="17.25" customHeight="1">
      <c r="A85" s="82"/>
      <c r="B85" s="83"/>
    </row>
    <row r="86" spans="1:3" ht="17.25" customHeight="1">
      <c r="A86" s="62"/>
      <c r="B86" s="84"/>
    </row>
    <row r="87" spans="1:3" ht="17.399999999999999" customHeight="1">
      <c r="A87" s="103" t="s">
        <v>349</v>
      </c>
      <c r="B87" s="85">
        <f>SUM(B44,B77,B67,B84,B53,B59)</f>
        <v>0</v>
      </c>
      <c r="C87" s="85">
        <f>SUM(C44,C77,C67,C84,C59,C53)</f>
        <v>0</v>
      </c>
    </row>
    <row r="88" spans="1:3" ht="18" thickBot="1">
      <c r="A88" s="86"/>
      <c r="B88" s="87"/>
      <c r="C88" s="88"/>
    </row>
  </sheetData>
  <sheetProtection algorithmName="SHA-512" hashValue="Bcv9096cnMtLLtMZCynZ5PmYZym5a1y/Q0Brt5Ou29LzUsx1zhGtbbx69K18B/QQTQbg768tCBGeLgOPncLeog==" saltValue="hbOJhU6QwGino9WkvFshcQ==" spinCount="100000" sheet="1" selectLockedCells="1"/>
  <conditionalFormatting sqref="B39:B44 B62:B67 B70:B77 B80:B84 B87 B56:B59 B47:B53">
    <cfRule type="expression" dxfId="8" priority="10">
      <formula>$B$35="Ja"</formula>
    </cfRule>
  </conditionalFormatting>
  <conditionalFormatting sqref="C39:C44 C62:C67 C70:C77 C80:C84 C87 C47:C53 C56:C59">
    <cfRule type="expression" dxfId="7" priority="7">
      <formula>$B$35=""</formula>
    </cfRule>
    <cfRule type="expression" dxfId="6" priority="11">
      <formula>$B$35="Nej"</formula>
    </cfRule>
  </conditionalFormatting>
  <conditionalFormatting sqref="A36:B36">
    <cfRule type="expression" dxfId="5" priority="2">
      <formula>$B$35=""</formula>
    </cfRule>
    <cfRule type="expression" dxfId="4" priority="5">
      <formula>$B$35="Nej"</formula>
    </cfRule>
  </conditionalFormatting>
  <conditionalFormatting sqref="C36">
    <cfRule type="expression" dxfId="3" priority="1">
      <formula>$B$35=""</formula>
    </cfRule>
    <cfRule type="expression" dxfId="2" priority="6">
      <formula>$B$35="Nej"</formula>
    </cfRule>
  </conditionalFormatting>
  <conditionalFormatting sqref="C57">
    <cfRule type="expression" dxfId="1" priority="3">
      <formula>$C$36="All mat"</formula>
    </cfRule>
  </conditionalFormatting>
  <conditionalFormatting sqref="C56">
    <cfRule type="expression" dxfId="0" priority="4">
      <formula>$C$36="All mat utom lunch"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Ogiltig kommun" error="Var vänlig välj kommun i listan" xr:uid="{83CD0FD4-7A58-4658-9401-AC06A77C558D}">
          <x14:formula1>
            <xm:f>Data!$A$3:$A$292</xm:f>
          </x14:formula1>
          <xm:sqref>B13</xm:sqref>
        </x14:dataValidation>
        <x14:dataValidation type="list" allowBlank="1" showInputMessage="1" showErrorMessage="1" xr:uid="{D19FB781-22DD-43DB-9EEE-24B6C4678626}">
          <x14:formula1>
            <xm:f>Data!$L$3:$L$4</xm:f>
          </x14:formula1>
          <xm:sqref>B16</xm:sqref>
        </x14:dataValidation>
        <x14:dataValidation type="list" allowBlank="1" showInputMessage="1" showErrorMessage="1" xr:uid="{4A9C2300-D5EA-4C62-AD55-BD7DD23F3AA7}">
          <x14:formula1>
            <xm:f>Data!$M$3:$M$9</xm:f>
          </x14:formula1>
          <xm:sqref>B17</xm:sqref>
        </x14:dataValidation>
        <x14:dataValidation type="list" allowBlank="1" showErrorMessage="1" prompt="Välj ålder från listan_x000a_" xr:uid="{63398C46-F0F1-4D6C-BB0D-C606EDEB2480}">
          <x14:formula1>
            <xm:f>Data!$AD$3:$AD$84</xm:f>
          </x14:formula1>
          <xm:sqref>B18</xm:sqref>
        </x14:dataValidation>
        <x14:dataValidation type="list" allowBlank="1" showInputMessage="1" showErrorMessage="1" xr:uid="{1F77A739-6A38-4864-AF71-B3CAA1878C62}">
          <x14:formula1>
            <xm:f>Data!$AD$3:$AD$84</xm:f>
          </x14:formula1>
          <xm:sqref>B18:B19</xm:sqref>
        </x14:dataValidation>
        <x14:dataValidation type="list" allowBlank="1" showInputMessage="1" showErrorMessage="1" xr:uid="{CE479F8D-32B5-4C4F-902D-1E4B0C64ABB1}">
          <x14:formula1>
            <xm:f>Data!$N$3:$N$4</xm:f>
          </x14:formula1>
          <xm:sqref>B20:B21 B35</xm:sqref>
        </x14:dataValidation>
        <x14:dataValidation type="list" allowBlank="1" showInputMessage="1" showErrorMessage="1" xr:uid="{C614CD85-EB17-4768-A2F7-55C765B4F6DC}">
          <x14:formula1>
            <xm:f>Data!$M$32:$M$33</xm:f>
          </x14:formula1>
          <xm:sqref>C36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FD19D-7359-482A-927B-2634DF6C160B}">
  <sheetPr codeName="Blad2"/>
  <dimension ref="A1:AS454"/>
  <sheetViews>
    <sheetView workbookViewId="0">
      <selection activeCell="L223" sqref="L223"/>
    </sheetView>
  </sheetViews>
  <sheetFormatPr defaultRowHeight="13.8"/>
  <cols>
    <col min="1" max="1" width="16.59765625" bestFit="1" customWidth="1"/>
    <col min="2" max="2" width="9.3984375" bestFit="1" customWidth="1"/>
    <col min="3" max="3" width="16" bestFit="1" customWidth="1"/>
    <col min="4" max="4" width="16" customWidth="1"/>
    <col min="5" max="5" width="10.69921875" bestFit="1" customWidth="1"/>
    <col min="6" max="11" width="10.69921875" customWidth="1"/>
    <col min="12" max="12" width="10.59765625" bestFit="1" customWidth="1"/>
    <col min="13" max="13" width="10.3984375" bestFit="1" customWidth="1"/>
    <col min="14" max="14" width="9.19921875" bestFit="1" customWidth="1"/>
    <col min="26" max="26" width="11.3984375" customWidth="1"/>
    <col min="32" max="32" width="24.5" bestFit="1" customWidth="1"/>
    <col min="33" max="33" width="2.59765625" customWidth="1"/>
    <col min="34" max="34" width="11.5" customWidth="1"/>
    <col min="37" max="37" width="9.59765625" bestFit="1" customWidth="1"/>
  </cols>
  <sheetData>
    <row r="1" spans="1:45" ht="15" thickBot="1">
      <c r="A1" t="s">
        <v>4</v>
      </c>
      <c r="F1" t="s">
        <v>309</v>
      </c>
      <c r="I1" s="26" t="s">
        <v>358</v>
      </c>
      <c r="J1" s="25"/>
      <c r="P1" s="40"/>
      <c r="Q1" s="41" t="s">
        <v>378</v>
      </c>
      <c r="R1" s="41" t="s">
        <v>376</v>
      </c>
      <c r="S1" s="41" t="s">
        <v>372</v>
      </c>
      <c r="T1" s="41" t="s">
        <v>379</v>
      </c>
      <c r="U1" s="41" t="s">
        <v>382</v>
      </c>
      <c r="V1" s="42" t="s">
        <v>383</v>
      </c>
      <c r="X1" s="40"/>
      <c r="Y1" s="41"/>
      <c r="Z1" s="41" t="s">
        <v>338</v>
      </c>
      <c r="AA1" s="41" t="s">
        <v>384</v>
      </c>
      <c r="AB1" s="42" t="s">
        <v>381</v>
      </c>
    </row>
    <row r="2" spans="1:45" ht="14.4">
      <c r="A2" s="1" t="s">
        <v>3</v>
      </c>
      <c r="B2" s="6" t="s">
        <v>9</v>
      </c>
      <c r="C2" s="6" t="s">
        <v>301</v>
      </c>
      <c r="D2" s="6" t="s">
        <v>363</v>
      </c>
      <c r="E2" s="6" t="s">
        <v>10</v>
      </c>
      <c r="F2" s="1" t="s">
        <v>310</v>
      </c>
      <c r="G2" s="6" t="s">
        <v>311</v>
      </c>
      <c r="H2" s="2" t="s">
        <v>309</v>
      </c>
      <c r="I2" s="28" t="s">
        <v>359</v>
      </c>
      <c r="J2" s="29" t="s">
        <v>360</v>
      </c>
      <c r="K2" s="2" t="s">
        <v>309</v>
      </c>
      <c r="L2" s="6" t="s">
        <v>6</v>
      </c>
      <c r="M2" s="2" t="s">
        <v>8</v>
      </c>
      <c r="N2" s="12" t="s">
        <v>306</v>
      </c>
      <c r="P2" s="35">
        <v>1</v>
      </c>
      <c r="Q2">
        <v>590</v>
      </c>
      <c r="R2">
        <v>160</v>
      </c>
      <c r="S2">
        <v>130</v>
      </c>
      <c r="T2">
        <v>1600</v>
      </c>
      <c r="U2">
        <v>1040</v>
      </c>
      <c r="V2" s="36">
        <v>130</v>
      </c>
      <c r="X2" s="35">
        <v>0</v>
      </c>
      <c r="Y2">
        <v>17.989999999999998</v>
      </c>
      <c r="Z2">
        <v>893</v>
      </c>
      <c r="AA2">
        <v>505</v>
      </c>
      <c r="AB2" s="36">
        <v>438</v>
      </c>
      <c r="AD2" s="12" t="s">
        <v>335</v>
      </c>
      <c r="AF2" t="s">
        <v>312</v>
      </c>
      <c r="AH2" cm="1">
        <f t="array" ref="AH2">IF('Budgetmall LSB'!B26*12&lt;22200,'Budgetmall LSB'!B26,LOOKUP(2,1/((('Budgetmall LSB'!B26*12)&gt;=Data!$F$3:$F$437)*('Budgetmall LSB'!B26&lt;=Data!$G$3:$G$437)),Data!$H$3:$H$437))</f>
        <v>0</v>
      </c>
      <c r="AI2" t="e" cm="1">
        <f t="array" ref="AI2">IF('Budgetmall LSB'!#REF!*12&lt;22200,'Budgetmall LSB'!#REF!,LOOKUP(2,1/((('Budgetmall LSB'!#REF!*12)&gt;=Data!$F$3:$F$437)*('Budgetmall LSB'!#REF!&lt;=Data!$G$3:$G$437)),Data!$H$3:$H$437))</f>
        <v>#REF!</v>
      </c>
      <c r="AJ2" t="e" cm="1">
        <f t="array" ref="AJ2">IF('Budgetmall LSB'!#REF!*12&lt;22200,'Budgetmall LSB'!#REF!,LOOKUP(2,1/((('Budgetmall LSB'!#REF!*12)&gt;=Data!$F$3:$F$437)*('Budgetmall LSB'!#REF!&lt;=Data!$G$3:$G$437)),Data!$H$3:$H$437))</f>
        <v>#REF!</v>
      </c>
      <c r="AK2" t="e" cm="1">
        <f t="array" ref="AK2">IF('Budgetmall LSB'!#REF!*12&lt;22200,'Budgetmall LSB'!#REF!,LOOKUP(2,1/((('Budgetmall LSB'!#REF!*12)&gt;=Data!$F$3:$F$437)*('Budgetmall LSB'!#REF!&lt;=Data!$G$3:$G$437)),Data!$H$3:$H$437))</f>
        <v>#REF!</v>
      </c>
      <c r="AL2" t="e" cm="1">
        <f t="array" ref="AL2">IF('Budgetmall LSB'!#REF!*12&lt;22200,'Budgetmall LSB'!#REF!,LOOKUP(2,1/((('Budgetmall LSB'!#REF!*12)&gt;=Data!$F$3:$F$437)*('Budgetmall LSB'!#REF!&lt;=Data!$G$3:$G$437)),Data!$H$3:$H$437))</f>
        <v>#REF!</v>
      </c>
      <c r="AM2" t="e" cm="1">
        <f t="array" ref="AM2">IF('Budgetmall LSB'!#REF!*12&lt;22200,'Budgetmall LSB'!#REF!,LOOKUP(2,1/((('Budgetmall LSB'!#REF!*12)&gt;=Data!$F$3:$F$437)*('Budgetmall LSB'!#REF!&lt;=Data!$G$3:$G$437)),Data!$H$3:$H$437))</f>
        <v>#REF!</v>
      </c>
      <c r="AN2" t="e" cm="1">
        <f t="array" ref="AN2">IF('Budgetmall LSB'!#REF!*12&lt;22200,'Budgetmall LSB'!#REF!,LOOKUP(2,1/((('Budgetmall LSB'!#REF!*12)&gt;=Data!$F$3:$F$437)*('Budgetmall LSB'!#REF!&lt;=Data!$G$3:$G$437)),Data!$H$3:$H$437))</f>
        <v>#REF!</v>
      </c>
      <c r="AO2" t="e" cm="1">
        <f t="array" ref="AO2">IF('Budgetmall LSB'!#REF!*12&lt;22200,'Budgetmall LSB'!#REF!,LOOKUP(2,1/((('Budgetmall LSB'!#REF!*12)&gt;=Data!$F$3:$F$437)*('Budgetmall LSB'!#REF!&lt;=Data!$G$3:$G$437)),Data!$H$3:$H$437))</f>
        <v>#REF!</v>
      </c>
      <c r="AP2" t="e" cm="1">
        <f t="array" ref="AP2">IF('Budgetmall LSB'!#REF!*12&lt;22200,'Budgetmall LSB'!#REF!,LOOKUP(2,1/((('Budgetmall LSB'!#REF!*12)&gt;=Data!$F$3:$F$437)*('Budgetmall LSB'!#REF!&lt;=Data!$G$3:$G$437)),Data!$H$3:$H$437))</f>
        <v>#REF!</v>
      </c>
      <c r="AQ2" t="e" cm="1">
        <f t="array" ref="AQ2">IF('Budgetmall LSB'!#REF!*12&lt;22200,'Budgetmall LSB'!#REF!,LOOKUP(2,1/((('Budgetmall LSB'!#REF!*12)&gt;=Data!$F$3:$F$437)*('Budgetmall LSB'!#REF!&lt;=Data!$G$3:$G$437)),Data!$H$3:$H$437))</f>
        <v>#REF!</v>
      </c>
      <c r="AR2" t="e" cm="1">
        <f t="array" ref="AR2">IF('Budgetmall LSB'!#REF!*12&lt;22200,'Budgetmall LSB'!#REF!,LOOKUP(2,1/((('Budgetmall LSB'!#REF!*12)&gt;=Data!$F$3:$F$437)*('Budgetmall LSB'!#REF!&lt;=Data!$G$3:$G$437)),Data!$H$3:$H$437))</f>
        <v>#REF!</v>
      </c>
      <c r="AS2" t="e" cm="1">
        <f t="array" ref="AS2">IF('Budgetmall LSB'!#REF!*12&lt;22200,'Budgetmall LSB'!#REF!,LOOKUP(2,1/((('Budgetmall LSB'!#REF!*12)&gt;=Data!$F$3:$F$437)*('Budgetmall LSB'!#REF!&lt;=Data!$G$3:$G$437)),Data!$H$3:$H$437))</f>
        <v>#REF!</v>
      </c>
    </row>
    <row r="3" spans="1:45" ht="14.4">
      <c r="A3" s="3" t="s">
        <v>11</v>
      </c>
      <c r="B3" s="23">
        <v>33.35</v>
      </c>
      <c r="C3" s="5">
        <v>0.26100000000000001</v>
      </c>
      <c r="D3" s="33">
        <f>B3+C3</f>
        <v>33.611000000000004</v>
      </c>
      <c r="E3" s="5">
        <v>0.84</v>
      </c>
      <c r="F3" s="15">
        <v>0</v>
      </c>
      <c r="G3" s="5">
        <v>22200</v>
      </c>
      <c r="H3" s="7"/>
      <c r="I3" s="30">
        <v>0</v>
      </c>
      <c r="J3">
        <f>I3+999</f>
        <v>999</v>
      </c>
      <c r="K3" s="31">
        <v>0</v>
      </c>
      <c r="L3">
        <v>1</v>
      </c>
      <c r="M3" s="10">
        <v>0</v>
      </c>
      <c r="N3" s="13" t="s">
        <v>307</v>
      </c>
      <c r="P3" s="35">
        <v>2</v>
      </c>
      <c r="Q3">
        <v>780</v>
      </c>
      <c r="R3">
        <v>310</v>
      </c>
      <c r="S3">
        <v>160</v>
      </c>
      <c r="T3">
        <v>1850</v>
      </c>
      <c r="U3">
        <v>1150</v>
      </c>
      <c r="V3" s="36">
        <v>170</v>
      </c>
      <c r="X3" s="35">
        <v>18</v>
      </c>
      <c r="Y3">
        <v>25.99</v>
      </c>
      <c r="Z3">
        <v>690</v>
      </c>
      <c r="AA3">
        <v>780</v>
      </c>
      <c r="AB3" s="36">
        <v>720</v>
      </c>
      <c r="AD3" s="13">
        <v>18</v>
      </c>
      <c r="AF3" t="s">
        <v>313</v>
      </c>
      <c r="AH3" cm="1">
        <f t="array" ref="AH3">IF('Budgetmall LSB'!B27*12&lt;22200,'Budgetmall LSB'!B27,LOOKUP(2,1/((('Budgetmall LSB'!B27*12)&gt;=Data!$F$3:$F$437)*('Budgetmall LSB'!B27&lt;=Data!$G$3:$G$437)),Data!$H$3:$H$437))</f>
        <v>0</v>
      </c>
      <c r="AI3" t="e" cm="1">
        <f t="array" ref="AI3">IF('Budgetmall LSB'!#REF!*12&lt;22200,'Budgetmall LSB'!#REF!,LOOKUP(2,1/((('Budgetmall LSB'!#REF!*12)&gt;=Data!$F$3:$F$437)*('Budgetmall LSB'!#REF!&lt;=Data!$G$3:$G$437)),Data!$H$3:$H$437))</f>
        <v>#REF!</v>
      </c>
      <c r="AJ3" t="e" cm="1">
        <f t="array" ref="AJ3">IF('Budgetmall LSB'!#REF!*12&lt;22200,'Budgetmall LSB'!#REF!,LOOKUP(2,1/((('Budgetmall LSB'!#REF!*12)&gt;=Data!$F$3:$F$437)*('Budgetmall LSB'!#REF!&lt;=Data!$G$3:$G$437)),Data!$H$3:$H$437))</f>
        <v>#REF!</v>
      </c>
      <c r="AK3" t="e" cm="1">
        <f t="array" ref="AK3">IF('Budgetmall LSB'!#REF!*12&lt;22200,'Budgetmall LSB'!#REF!,LOOKUP(2,1/((('Budgetmall LSB'!#REF!*12)&gt;=Data!$F$3:$F$437)*('Budgetmall LSB'!#REF!&lt;=Data!$G$3:$G$437)),Data!$H$3:$H$437))</f>
        <v>#REF!</v>
      </c>
      <c r="AL3" t="e" cm="1">
        <f t="array" ref="AL3">IF('Budgetmall LSB'!#REF!*12&lt;22200,'Budgetmall LSB'!#REF!,LOOKUP(2,1/((('Budgetmall LSB'!#REF!*12)&gt;=Data!$F$3:$F$437)*('Budgetmall LSB'!#REF!&lt;=Data!$G$3:$G$437)),Data!$H$3:$H$437))</f>
        <v>#REF!</v>
      </c>
      <c r="AM3" t="e" cm="1">
        <f t="array" ref="AM3">IF('Budgetmall LSB'!#REF!*12&lt;22200,'Budgetmall LSB'!#REF!,LOOKUP(2,1/((('Budgetmall LSB'!#REF!*12)&gt;=Data!$F$3:$F$437)*('Budgetmall LSB'!#REF!&lt;=Data!$G$3:$G$437)),Data!$H$3:$H$437))</f>
        <v>#REF!</v>
      </c>
      <c r="AN3" t="e" cm="1">
        <f t="array" ref="AN3">IF('Budgetmall LSB'!#REF!*12&lt;22200,'Budgetmall LSB'!#REF!,LOOKUP(2,1/((('Budgetmall LSB'!#REF!*12)&gt;=Data!$F$3:$F$437)*('Budgetmall LSB'!#REF!&lt;=Data!$G$3:$G$437)),Data!$H$3:$H$437))</f>
        <v>#REF!</v>
      </c>
      <c r="AO3" t="e" cm="1">
        <f t="array" ref="AO3">IF('Budgetmall LSB'!#REF!*12&lt;22200,'Budgetmall LSB'!#REF!,LOOKUP(2,1/((('Budgetmall LSB'!#REF!*12)&gt;=Data!$F$3:$F$437)*('Budgetmall LSB'!#REF!&lt;=Data!$G$3:$G$437)),Data!$H$3:$H$437))</f>
        <v>#REF!</v>
      </c>
      <c r="AP3" t="e" cm="1">
        <f t="array" ref="AP3">IF('Budgetmall LSB'!#REF!*12&lt;22200,'Budgetmall LSB'!#REF!,LOOKUP(2,1/((('Budgetmall LSB'!#REF!*12)&gt;=Data!$F$3:$F$437)*('Budgetmall LSB'!#REF!&lt;=Data!$G$3:$G$437)),Data!$H$3:$H$437))</f>
        <v>#REF!</v>
      </c>
      <c r="AQ3" t="e" cm="1">
        <f t="array" ref="AQ3">IF('Budgetmall LSB'!#REF!*12&lt;22200,'Budgetmall LSB'!#REF!,LOOKUP(2,1/((('Budgetmall LSB'!#REF!*12)&gt;=Data!$F$3:$F$437)*('Budgetmall LSB'!#REF!&lt;=Data!$G$3:$G$437)),Data!$H$3:$H$437))</f>
        <v>#REF!</v>
      </c>
      <c r="AR3" t="e" cm="1">
        <f t="array" ref="AR3">IF('Budgetmall LSB'!#REF!*12&lt;22200,'Budgetmall LSB'!#REF!,LOOKUP(2,1/((('Budgetmall LSB'!#REF!*12)&gt;=Data!$F$3:$F$437)*('Budgetmall LSB'!#REF!&lt;=Data!$G$3:$G$437)),Data!$H$3:$H$437))</f>
        <v>#REF!</v>
      </c>
      <c r="AS3" t="e" cm="1">
        <f t="array" ref="AS3">IF('Budgetmall LSB'!#REF!*12&lt;22200,'Budgetmall LSB'!#REF!,LOOKUP(2,1/((('Budgetmall LSB'!#REF!*12)&gt;=Data!$F$3:$F$437)*('Budgetmall LSB'!#REF!&lt;=Data!$G$3:$G$437)),Data!$H$3:$H$437))</f>
        <v>#REF!</v>
      </c>
    </row>
    <row r="4" spans="1:45" ht="15" thickBot="1">
      <c r="A4" s="3" t="s">
        <v>12</v>
      </c>
      <c r="B4" s="23">
        <v>32.840000000000003</v>
      </c>
      <c r="C4" s="5">
        <v>0.26100000000000001</v>
      </c>
      <c r="D4" s="33">
        <f t="shared" ref="D4:D67" si="0">B4+C4</f>
        <v>33.101000000000006</v>
      </c>
      <c r="E4" s="5">
        <v>1.115</v>
      </c>
      <c r="F4" s="15">
        <f>G3+100</f>
        <v>22300</v>
      </c>
      <c r="G4" s="5">
        <v>52400</v>
      </c>
      <c r="H4" s="7">
        <v>22300</v>
      </c>
      <c r="I4" s="30">
        <f>I3+1000</f>
        <v>1000</v>
      </c>
      <c r="J4">
        <f t="shared" ref="J4:J67" si="1">I4+999</f>
        <v>1999</v>
      </c>
      <c r="K4" s="31">
        <v>0</v>
      </c>
      <c r="L4">
        <v>2</v>
      </c>
      <c r="M4" s="10">
        <v>1</v>
      </c>
      <c r="N4" s="14" t="s">
        <v>308</v>
      </c>
      <c r="P4" s="35">
        <v>3</v>
      </c>
      <c r="Q4">
        <v>1030</v>
      </c>
      <c r="R4">
        <v>470</v>
      </c>
      <c r="S4">
        <v>180</v>
      </c>
      <c r="T4">
        <v>2100</v>
      </c>
      <c r="U4">
        <v>1480</v>
      </c>
      <c r="V4" s="36">
        <v>270</v>
      </c>
      <c r="X4" s="35">
        <v>26</v>
      </c>
      <c r="Y4">
        <v>49.99</v>
      </c>
      <c r="Z4">
        <v>670</v>
      </c>
      <c r="AA4">
        <v>730</v>
      </c>
      <c r="AB4" s="36">
        <v>690</v>
      </c>
      <c r="AD4" s="13">
        <f>AD3+1</f>
        <v>19</v>
      </c>
      <c r="AF4" t="s">
        <v>334</v>
      </c>
      <c r="AH4">
        <f>IF('Budgetmall LSB'!B17=0,0,IF('Budgetmall LSB'!B17=1,1250,IF('Budgetmall LSB'!B17=2,2650,IF('Budgetmall LSB'!B17=3,4480,IF('Budgetmall LSB'!B17=4,6740,IF('Budgetmall LSB'!B17=5,9240,IF('Budgetmall LSB'!B17=6,11740,0)))))))</f>
        <v>0</v>
      </c>
    </row>
    <row r="5" spans="1:45" ht="14.4">
      <c r="A5" s="3" t="s">
        <v>13</v>
      </c>
      <c r="B5" s="23">
        <v>33.42</v>
      </c>
      <c r="C5" s="5">
        <v>0.26100000000000001</v>
      </c>
      <c r="D5" s="33">
        <f t="shared" si="0"/>
        <v>33.681000000000004</v>
      </c>
      <c r="E5" s="5">
        <v>1.05</v>
      </c>
      <c r="F5" s="15">
        <f>G4+100</f>
        <v>52500</v>
      </c>
      <c r="G5" s="5">
        <f>F5+400</f>
        <v>52900</v>
      </c>
      <c r="H5" s="7">
        <f>H4+100</f>
        <v>22400</v>
      </c>
      <c r="I5" s="30">
        <f t="shared" ref="I5:I68" si="2">I4+1000</f>
        <v>2000</v>
      </c>
      <c r="J5">
        <f t="shared" si="1"/>
        <v>2999</v>
      </c>
      <c r="K5" s="31">
        <v>0</v>
      </c>
      <c r="M5" s="10">
        <v>2</v>
      </c>
      <c r="P5" s="35">
        <v>4</v>
      </c>
      <c r="Q5">
        <v>1280</v>
      </c>
      <c r="R5">
        <v>630</v>
      </c>
      <c r="S5">
        <v>220</v>
      </c>
      <c r="T5">
        <v>2400</v>
      </c>
      <c r="U5">
        <v>1810</v>
      </c>
      <c r="V5" s="36">
        <v>320</v>
      </c>
      <c r="X5" s="35">
        <v>50</v>
      </c>
      <c r="Y5">
        <v>64.989999999999995</v>
      </c>
      <c r="Z5">
        <v>670</v>
      </c>
      <c r="AA5">
        <v>710</v>
      </c>
      <c r="AB5" s="36">
        <v>690</v>
      </c>
      <c r="AD5" s="13">
        <f t="shared" ref="AD5:AD68" si="3">AD4+1</f>
        <v>20</v>
      </c>
      <c r="AF5" t="s">
        <v>365</v>
      </c>
      <c r="AH5">
        <f>IF('Budgetmall LSB'!B26*12-AH2&lt;132770,0.01*('Budgetmall LSB'!B26*12-AH2),1327)</f>
        <v>0</v>
      </c>
      <c r="AI5" t="e">
        <f>IF('Budgetmall LSB'!#REF!*12-AI2&lt;132770,0.01*('Budgetmall LSB'!#REF!*12-AI2),1327)</f>
        <v>#REF!</v>
      </c>
      <c r="AJ5" t="e">
        <f>IF('Budgetmall LSB'!#REF!*12-AJ2&lt;132770,0.01*('Budgetmall LSB'!#REF!*12-AJ2),1327)</f>
        <v>#REF!</v>
      </c>
      <c r="AK5" t="e">
        <f>IF('Budgetmall LSB'!#REF!*12-AK2&lt;132770,0.01*('Budgetmall LSB'!#REF!*12-AK2),1327)</f>
        <v>#REF!</v>
      </c>
      <c r="AL5" t="e">
        <f>IF('Budgetmall LSB'!#REF!*12-AL2&lt;132770,0.01*('Budgetmall LSB'!#REF!*12-AL2),1327)</f>
        <v>#REF!</v>
      </c>
      <c r="AM5" t="e">
        <f>IF('Budgetmall LSB'!#REF!*12-AM2&lt;132770,0.01*('Budgetmall LSB'!#REF!*12-AM2),1327)</f>
        <v>#REF!</v>
      </c>
      <c r="AN5" t="e">
        <f>IF('Budgetmall LSB'!#REF!*12-AN2&lt;132770,0.01*('Budgetmall LSB'!#REF!*12-AN2),1327)</f>
        <v>#REF!</v>
      </c>
      <c r="AO5" t="e">
        <f>IF('Budgetmall LSB'!#REF!*12-AO2&lt;132770,0.01*('Budgetmall LSB'!#REF!*12-AO2),1327)</f>
        <v>#REF!</v>
      </c>
      <c r="AP5" t="e">
        <f>IF('Budgetmall LSB'!#REF!*12-AP2&lt;132770,0.01*('Budgetmall LSB'!#REF!*12-AP2),1327)</f>
        <v>#REF!</v>
      </c>
      <c r="AQ5" t="e">
        <f>IF('Budgetmall LSB'!#REF!*12-AQ2&lt;132770,0.01*('Budgetmall LSB'!#REF!*12-AQ2),1327)</f>
        <v>#REF!</v>
      </c>
      <c r="AR5" t="e">
        <f>IF('Budgetmall LSB'!#REF!*12-AR2&lt;132770,0.01*('Budgetmall LSB'!#REF!*12-AR2),1327)</f>
        <v>#REF!</v>
      </c>
      <c r="AS5" t="e">
        <f>IF('Budgetmall LSB'!#REF!*12-AS2&lt;132770,0.01*('Budgetmall LSB'!#REF!*12-AS2),1327)</f>
        <v>#REF!</v>
      </c>
    </row>
    <row r="6" spans="1:45" ht="14.4">
      <c r="A6" s="3" t="s">
        <v>14</v>
      </c>
      <c r="B6" s="23">
        <v>33.85</v>
      </c>
      <c r="C6" s="5">
        <v>0.26100000000000001</v>
      </c>
      <c r="D6" s="33">
        <f t="shared" si="0"/>
        <v>34.111000000000004</v>
      </c>
      <c r="E6" s="5">
        <v>1.42</v>
      </c>
      <c r="F6" s="15">
        <f>G5+100</f>
        <v>53000</v>
      </c>
      <c r="G6" s="5">
        <f>F6+400</f>
        <v>53400</v>
      </c>
      <c r="H6" s="7">
        <f>H5+100</f>
        <v>22500</v>
      </c>
      <c r="I6" s="30">
        <f t="shared" si="2"/>
        <v>3000</v>
      </c>
      <c r="J6">
        <f t="shared" si="1"/>
        <v>3999</v>
      </c>
      <c r="K6" s="31">
        <v>159.58333329999999</v>
      </c>
      <c r="L6" t="s">
        <v>7</v>
      </c>
      <c r="M6" s="10">
        <v>3</v>
      </c>
      <c r="P6" s="35">
        <v>5</v>
      </c>
      <c r="Q6">
        <v>1490</v>
      </c>
      <c r="R6">
        <v>790</v>
      </c>
      <c r="S6">
        <v>240</v>
      </c>
      <c r="T6">
        <v>2610</v>
      </c>
      <c r="U6">
        <v>2030</v>
      </c>
      <c r="V6" s="36">
        <v>390</v>
      </c>
      <c r="X6" s="35">
        <v>65</v>
      </c>
      <c r="Y6">
        <v>150</v>
      </c>
      <c r="Z6">
        <v>650</v>
      </c>
      <c r="AA6">
        <v>670</v>
      </c>
      <c r="AB6" s="36">
        <v>610</v>
      </c>
      <c r="AD6" s="13">
        <f t="shared" si="3"/>
        <v>21</v>
      </c>
      <c r="AF6" t="s">
        <v>364</v>
      </c>
      <c r="AH6">
        <f>IF('Budgetmall LSB'!B27*12-AH3&lt;132770,0.01*('Budgetmall LSB'!B27*12-AH3),1327)</f>
        <v>0</v>
      </c>
      <c r="AI6" t="e">
        <f>IF('Budgetmall LSB'!#REF!*12-AI3&lt;132770,0.01*('Budgetmall LSB'!#REF!*12-AI3),1327)</f>
        <v>#REF!</v>
      </c>
      <c r="AJ6" t="e">
        <f>IF('Budgetmall LSB'!#REF!*12-AJ3&lt;132770,0.01*('Budgetmall LSB'!#REF!*12-AJ3),1327)</f>
        <v>#REF!</v>
      </c>
      <c r="AK6" t="e">
        <f>IF('Budgetmall LSB'!#REF!*12-AK3&lt;132770,0.01*('Budgetmall LSB'!#REF!*12-AK3),1327)</f>
        <v>#REF!</v>
      </c>
      <c r="AL6" t="e">
        <f>IF('Budgetmall LSB'!#REF!*12-AL3&lt;132770,0.01*('Budgetmall LSB'!#REF!*12-AL3),1327)</f>
        <v>#REF!</v>
      </c>
      <c r="AM6" t="e">
        <f>IF('Budgetmall LSB'!#REF!*12-AM3&lt;132770,0.01*('Budgetmall LSB'!#REF!*12-AM3),1327)</f>
        <v>#REF!</v>
      </c>
      <c r="AN6" t="e">
        <f>IF('Budgetmall LSB'!#REF!*12-AN3&lt;132770,0.01*('Budgetmall LSB'!#REF!*12-AN3),1327)</f>
        <v>#REF!</v>
      </c>
      <c r="AO6" t="e">
        <f>IF('Budgetmall LSB'!#REF!*12-AO3&lt;132770,0.01*('Budgetmall LSB'!#REF!*12-AO3),1327)</f>
        <v>#REF!</v>
      </c>
      <c r="AP6" t="e">
        <f>IF('Budgetmall LSB'!#REF!*12-AP3&lt;132770,0.01*('Budgetmall LSB'!#REF!*12-AP3),1327)</f>
        <v>#REF!</v>
      </c>
      <c r="AQ6" t="e">
        <f>IF('Budgetmall LSB'!#REF!*12-AQ3&lt;132770,0.01*('Budgetmall LSB'!#REF!*12-AQ3),1327)</f>
        <v>#REF!</v>
      </c>
      <c r="AR6" t="e">
        <f>IF('Budgetmall LSB'!#REF!*12-AR3&lt;132770,0.01*('Budgetmall LSB'!#REF!*12-AR3),1327)</f>
        <v>#REF!</v>
      </c>
      <c r="AS6" t="e">
        <f>IF('Budgetmall LSB'!#REF!*12-AS3&lt;132770,0.01*('Budgetmall LSB'!#REF!*12-AS3),1327)</f>
        <v>#REF!</v>
      </c>
    </row>
    <row r="7" spans="1:45" ht="14.4">
      <c r="A7" s="3" t="s">
        <v>15</v>
      </c>
      <c r="B7" s="23">
        <v>33.29</v>
      </c>
      <c r="C7" s="5">
        <v>0.26100000000000001</v>
      </c>
      <c r="D7" s="33">
        <f t="shared" si="0"/>
        <v>33.551000000000002</v>
      </c>
      <c r="E7" s="5">
        <v>1.31</v>
      </c>
      <c r="F7" s="15">
        <f t="shared" ref="F7:F70" si="4">G6+100</f>
        <v>53500</v>
      </c>
      <c r="G7" s="5">
        <f t="shared" ref="G7:G70" si="5">F7+400</f>
        <v>53900</v>
      </c>
      <c r="H7" s="7">
        <f t="shared" ref="H7:H67" si="6">H6+100</f>
        <v>22600</v>
      </c>
      <c r="I7" s="30">
        <f t="shared" si="2"/>
        <v>4000</v>
      </c>
      <c r="J7">
        <f t="shared" si="1"/>
        <v>4999</v>
      </c>
      <c r="K7" s="31">
        <v>406.91666670000001</v>
      </c>
      <c r="M7" s="10">
        <v>4</v>
      </c>
      <c r="P7" s="35">
        <v>6</v>
      </c>
      <c r="Q7">
        <v>1690</v>
      </c>
      <c r="R7">
        <v>940</v>
      </c>
      <c r="S7">
        <v>290</v>
      </c>
      <c r="T7">
        <v>2820</v>
      </c>
      <c r="U7">
        <v>2240</v>
      </c>
      <c r="V7" s="36">
        <v>440</v>
      </c>
      <c r="X7" s="35"/>
      <c r="AB7" s="36"/>
      <c r="AD7" s="13">
        <f t="shared" si="3"/>
        <v>22</v>
      </c>
      <c r="AF7" t="s">
        <v>356</v>
      </c>
      <c r="AH7" t="str">
        <f>IF('Budgetmall LSB'!B20 = "Ja", 'Budgetmall LSB'!B14+'Budgetmall LSB'!B15,'Budgetmall LSB'!B14)</f>
        <v>...</v>
      </c>
    </row>
    <row r="8" spans="1:45" ht="14.4">
      <c r="A8" s="3" t="s">
        <v>16</v>
      </c>
      <c r="B8" s="23">
        <v>34.840000000000003</v>
      </c>
      <c r="C8" s="5">
        <v>0.26100000000000001</v>
      </c>
      <c r="D8" s="33">
        <f t="shared" si="0"/>
        <v>35.101000000000006</v>
      </c>
      <c r="E8" s="5">
        <v>1.25</v>
      </c>
      <c r="F8" s="15">
        <f t="shared" si="4"/>
        <v>54000</v>
      </c>
      <c r="G8" s="5">
        <f t="shared" si="5"/>
        <v>54400</v>
      </c>
      <c r="H8" s="7">
        <f t="shared" si="6"/>
        <v>22700</v>
      </c>
      <c r="I8" s="30">
        <f t="shared" si="2"/>
        <v>5000</v>
      </c>
      <c r="J8">
        <f t="shared" si="1"/>
        <v>5999</v>
      </c>
      <c r="K8" s="31">
        <v>619.58333330000005</v>
      </c>
      <c r="M8" s="10">
        <v>5</v>
      </c>
      <c r="P8" s="35">
        <v>7</v>
      </c>
      <c r="Q8">
        <v>1890</v>
      </c>
      <c r="R8">
        <v>1100</v>
      </c>
      <c r="S8">
        <v>300</v>
      </c>
      <c r="T8">
        <v>3130</v>
      </c>
      <c r="U8">
        <v>2380</v>
      </c>
      <c r="V8" s="36">
        <v>490</v>
      </c>
      <c r="X8" s="35"/>
      <c r="Y8">
        <v>0</v>
      </c>
      <c r="Z8">
        <v>0</v>
      </c>
      <c r="AA8">
        <v>0</v>
      </c>
      <c r="AB8" s="36">
        <v>0</v>
      </c>
      <c r="AD8" s="13">
        <f t="shared" si="3"/>
        <v>23</v>
      </c>
      <c r="AF8" t="s">
        <v>357</v>
      </c>
      <c r="AH8" t="str">
        <f>IF('Budgetmall LSB'!B21 = "Ja", 'Budgetmall LSB'!B14+'Budgetmall LSB'!B15,'Budgetmall LSB'!B14)</f>
        <v>...</v>
      </c>
    </row>
    <row r="9" spans="1:45" ht="15" thickBot="1">
      <c r="A9" s="3" t="s">
        <v>17</v>
      </c>
      <c r="B9" s="23">
        <v>34.14</v>
      </c>
      <c r="C9" s="5">
        <v>0.26100000000000001</v>
      </c>
      <c r="D9" s="33">
        <f t="shared" si="0"/>
        <v>34.401000000000003</v>
      </c>
      <c r="E9" s="5">
        <v>1.25</v>
      </c>
      <c r="F9" s="15">
        <f t="shared" si="4"/>
        <v>54500</v>
      </c>
      <c r="G9" s="5">
        <f t="shared" si="5"/>
        <v>54900</v>
      </c>
      <c r="H9" s="7">
        <f t="shared" si="6"/>
        <v>22800</v>
      </c>
      <c r="I9" s="30">
        <f t="shared" si="2"/>
        <v>6000</v>
      </c>
      <c r="J9">
        <f t="shared" si="1"/>
        <v>6999</v>
      </c>
      <c r="K9" s="31">
        <v>810.75</v>
      </c>
      <c r="L9" s="27"/>
      <c r="M9" s="11">
        <v>6</v>
      </c>
      <c r="P9" s="35">
        <v>8</v>
      </c>
      <c r="Q9">
        <v>1890</v>
      </c>
      <c r="R9">
        <v>1100</v>
      </c>
      <c r="S9">
        <v>300</v>
      </c>
      <c r="T9">
        <v>3130</v>
      </c>
      <c r="U9">
        <v>2380</v>
      </c>
      <c r="V9" s="36">
        <v>490</v>
      </c>
      <c r="X9" s="35"/>
      <c r="Y9">
        <v>1</v>
      </c>
      <c r="Z9">
        <v>893</v>
      </c>
      <c r="AA9">
        <v>505</v>
      </c>
      <c r="AB9" s="36">
        <v>438</v>
      </c>
      <c r="AD9" s="13">
        <f t="shared" si="3"/>
        <v>24</v>
      </c>
    </row>
    <row r="10" spans="1:45" ht="14.4">
      <c r="A10" s="3" t="s">
        <v>18</v>
      </c>
      <c r="B10" s="23">
        <v>33.43</v>
      </c>
      <c r="C10" s="5">
        <v>0.26100000000000001</v>
      </c>
      <c r="D10" s="33">
        <f t="shared" si="0"/>
        <v>33.691000000000003</v>
      </c>
      <c r="E10" s="5">
        <v>1.2849999999999999</v>
      </c>
      <c r="F10" s="15">
        <f t="shared" si="4"/>
        <v>55000</v>
      </c>
      <c r="G10" s="5">
        <f t="shared" si="5"/>
        <v>55400</v>
      </c>
      <c r="H10" s="7">
        <f t="shared" si="6"/>
        <v>22900</v>
      </c>
      <c r="I10" s="30">
        <f t="shared" si="2"/>
        <v>7000</v>
      </c>
      <c r="J10">
        <f t="shared" si="1"/>
        <v>7999</v>
      </c>
      <c r="K10" s="31">
        <v>889.16666669999995</v>
      </c>
      <c r="P10" s="37"/>
      <c r="Q10" s="38"/>
      <c r="R10" s="38"/>
      <c r="S10" s="38"/>
      <c r="T10" s="38"/>
      <c r="U10" s="38"/>
      <c r="V10" s="39"/>
      <c r="X10" s="35"/>
      <c r="Y10">
        <v>2</v>
      </c>
      <c r="Z10">
        <f>893*2</f>
        <v>1786</v>
      </c>
      <c r="AA10">
        <f>505*2</f>
        <v>1010</v>
      </c>
      <c r="AB10" s="36">
        <f>438*2</f>
        <v>876</v>
      </c>
      <c r="AD10" s="13">
        <f t="shared" si="3"/>
        <v>25</v>
      </c>
      <c r="AF10" t="s">
        <v>361</v>
      </c>
      <c r="AH10">
        <f>ROUND(VLOOKUP('Budgetmall LSB'!B$26,Data!$I3:$K168,3,TRUE),0)</f>
        <v>0</v>
      </c>
      <c r="AI10" t="e">
        <f>ROUND(VLOOKUP('Budgetmall LSB'!#REF!,Data!$I3:$K168,3,TRUE),0)</f>
        <v>#REF!</v>
      </c>
      <c r="AJ10" t="e">
        <f>ROUND(VLOOKUP('Budgetmall LSB'!#REF!,Data!$I3:$K168,3,TRUE),0)</f>
        <v>#REF!</v>
      </c>
      <c r="AK10" t="e">
        <f>ROUND(VLOOKUP('Budgetmall LSB'!#REF!,Data!$I3:$K168,3,TRUE),0)</f>
        <v>#REF!</v>
      </c>
      <c r="AL10" t="e">
        <f>ROUND(VLOOKUP('Budgetmall LSB'!#REF!,Data!$I3:$K168,3,TRUE),0)</f>
        <v>#REF!</v>
      </c>
      <c r="AM10" t="e">
        <f>ROUND(VLOOKUP('Budgetmall LSB'!#REF!,Data!$I3:$K168,3,TRUE),0)</f>
        <v>#REF!</v>
      </c>
      <c r="AN10" t="e">
        <f>ROUND(VLOOKUP('Budgetmall LSB'!#REF!,Data!$I3:$K168,3,TRUE),0)</f>
        <v>#REF!</v>
      </c>
      <c r="AO10" t="e">
        <f>ROUND(VLOOKUP('Budgetmall LSB'!#REF!,Data!$I3:$K168,3,TRUE),0)</f>
        <v>#REF!</v>
      </c>
      <c r="AP10" t="e">
        <f>ROUND(VLOOKUP('Budgetmall LSB'!#REF!,Data!$I3:$K168,3,TRUE),0)</f>
        <v>#REF!</v>
      </c>
      <c r="AQ10" t="e">
        <f>ROUND(VLOOKUP('Budgetmall LSB'!#REF!,Data!$I3:$K168,3,TRUE),0)</f>
        <v>#REF!</v>
      </c>
      <c r="AR10" t="e">
        <f>ROUND(VLOOKUP('Budgetmall LSB'!#REF!,Data!$I3:$K168,3,TRUE),0)</f>
        <v>#REF!</v>
      </c>
      <c r="AS10" t="e">
        <f>ROUND(VLOOKUP('Budgetmall LSB'!#REF!,Data!$I3:$K168,3,TRUE),0)</f>
        <v>#REF!</v>
      </c>
    </row>
    <row r="11" spans="1:45" ht="14.4">
      <c r="A11" s="3" t="s">
        <v>19</v>
      </c>
      <c r="B11" s="23">
        <v>33.400000000000006</v>
      </c>
      <c r="C11" s="5">
        <v>0.26100000000000001</v>
      </c>
      <c r="D11" s="33">
        <f t="shared" si="0"/>
        <v>33.661000000000008</v>
      </c>
      <c r="E11" s="5">
        <v>1.0900000000000001</v>
      </c>
      <c r="F11" s="15">
        <f t="shared" si="4"/>
        <v>55500</v>
      </c>
      <c r="G11" s="5">
        <f t="shared" si="5"/>
        <v>55900</v>
      </c>
      <c r="H11" s="7">
        <f t="shared" si="6"/>
        <v>23000</v>
      </c>
      <c r="I11" s="30">
        <f t="shared" si="2"/>
        <v>8000</v>
      </c>
      <c r="J11">
        <f t="shared" si="1"/>
        <v>8999</v>
      </c>
      <c r="K11" s="31">
        <v>949.58333330000005</v>
      </c>
      <c r="X11" s="35"/>
      <c r="Y11">
        <v>3</v>
      </c>
      <c r="Z11">
        <f>893*3</f>
        <v>2679</v>
      </c>
      <c r="AA11">
        <f>505*3</f>
        <v>1515</v>
      </c>
      <c r="AB11" s="36">
        <f>438*3</f>
        <v>1314</v>
      </c>
      <c r="AD11" s="13">
        <f t="shared" si="3"/>
        <v>26</v>
      </c>
      <c r="AF11" t="s">
        <v>362</v>
      </c>
      <c r="AH11">
        <f>ROUND(VLOOKUP('Budgetmall LSB'!B$27,Data!$I3:$K168,3,TRUE),0)</f>
        <v>0</v>
      </c>
      <c r="AI11" t="e">
        <f>ROUND(VLOOKUP('Budgetmall LSB'!#REF!,Data!$I3:$K168,3,TRUE),0)</f>
        <v>#REF!</v>
      </c>
      <c r="AJ11" t="e">
        <f>ROUND(VLOOKUP('Budgetmall LSB'!#REF!,Data!$I3:$K168,3,TRUE),0)</f>
        <v>#REF!</v>
      </c>
      <c r="AK11" t="e">
        <f>ROUND(VLOOKUP('Budgetmall LSB'!#REF!,Data!$I3:$K168,3,TRUE),0)</f>
        <v>#REF!</v>
      </c>
      <c r="AL11" t="e">
        <f>ROUND(VLOOKUP('Budgetmall LSB'!#REF!,Data!$I3:$K168,3,TRUE),0)</f>
        <v>#REF!</v>
      </c>
      <c r="AM11" t="e">
        <f>ROUND(VLOOKUP('Budgetmall LSB'!#REF!,Data!$I3:$K168,3,TRUE),0)</f>
        <v>#REF!</v>
      </c>
      <c r="AN11" t="e">
        <f>ROUND(VLOOKUP('Budgetmall LSB'!#REF!,Data!$I3:$K168,3,TRUE),0)</f>
        <v>#REF!</v>
      </c>
      <c r="AO11" t="e">
        <f>ROUND(VLOOKUP('Budgetmall LSB'!#REF!,Data!$I3:$K168,3,TRUE),0)</f>
        <v>#REF!</v>
      </c>
      <c r="AP11" t="e">
        <f>ROUND(VLOOKUP('Budgetmall LSB'!#REF!,Data!$I3:$K168,3,TRUE),0)</f>
        <v>#REF!</v>
      </c>
      <c r="AQ11" t="e">
        <f>ROUND(VLOOKUP('Budgetmall LSB'!#REF!,Data!$I3:$K168,3,TRUE),0)</f>
        <v>#REF!</v>
      </c>
      <c r="AR11" t="e">
        <f>ROUND(VLOOKUP('Budgetmall LSB'!#REF!,Data!$I3:$K168,3,TRUE),0)</f>
        <v>#REF!</v>
      </c>
      <c r="AS11" t="e">
        <f>ROUND(VLOOKUP('Budgetmall LSB'!#REF!,Data!$I3:$K168,3,TRUE),0)</f>
        <v>#REF!</v>
      </c>
    </row>
    <row r="12" spans="1:45" ht="14.4">
      <c r="A12" s="3" t="s">
        <v>20</v>
      </c>
      <c r="B12" s="23">
        <v>33.6</v>
      </c>
      <c r="C12" s="5">
        <v>0.26100000000000001</v>
      </c>
      <c r="D12" s="33">
        <f t="shared" si="0"/>
        <v>33.861000000000004</v>
      </c>
      <c r="E12" s="5">
        <v>1.17</v>
      </c>
      <c r="F12" s="15">
        <f t="shared" si="4"/>
        <v>56000</v>
      </c>
      <c r="G12" s="5">
        <f t="shared" si="5"/>
        <v>56400</v>
      </c>
      <c r="H12" s="7">
        <f t="shared" si="6"/>
        <v>23100</v>
      </c>
      <c r="I12" s="30">
        <f t="shared" si="2"/>
        <v>9000</v>
      </c>
      <c r="J12">
        <f t="shared" si="1"/>
        <v>9999</v>
      </c>
      <c r="K12" s="31">
        <v>1010</v>
      </c>
      <c r="L12" t="s">
        <v>315</v>
      </c>
      <c r="X12" s="35"/>
      <c r="Y12">
        <v>4</v>
      </c>
      <c r="Z12">
        <f>893*4</f>
        <v>3572</v>
      </c>
      <c r="AA12">
        <f>505*4</f>
        <v>2020</v>
      </c>
      <c r="AB12" s="36">
        <f>438*4</f>
        <v>1752</v>
      </c>
      <c r="AD12" s="13">
        <f t="shared" si="3"/>
        <v>27</v>
      </c>
      <c r="AF12" t="s">
        <v>366</v>
      </c>
      <c r="AH12">
        <f>IF(('Budgetmall LSB'!B26*12-Data!AH2)&gt;40000, IF(('Budgetmall LSB'!B26*12-AH2)&lt;240000, 0.0075*('Budgetmall LSB'!B26*12-Data!AH2-40000),1500),0)</f>
        <v>0</v>
      </c>
      <c r="AI12" t="e">
        <f>IF(('Budgetmall LSB'!#REF!*12-Data!AI2)&gt;40000, IF(('Budgetmall LSB'!#REF!*12-AI2)&lt;240000, 0.0075*('Budgetmall LSB'!#REF!*12-Data!AI2-40000),1500),0)</f>
        <v>#REF!</v>
      </c>
      <c r="AJ12" t="e">
        <f>IF(('Budgetmall LSB'!#REF!*12-Data!AJ2)&gt;40000, IF(('Budgetmall LSB'!#REF!*12-AJ2)&lt;240000, 0.0075*('Budgetmall LSB'!#REF!*12-Data!AJ2-40000),1500),0)</f>
        <v>#REF!</v>
      </c>
      <c r="AK12" t="e">
        <f>IF(('Budgetmall LSB'!#REF!*12-Data!AK2)&gt;40000, IF(('Budgetmall LSB'!#REF!*12-AK2)&lt;240000, 0.0075*('Budgetmall LSB'!#REF!*12-Data!AK2-40000),1500),0)</f>
        <v>#REF!</v>
      </c>
      <c r="AL12" t="e">
        <f>IF(('Budgetmall LSB'!#REF!*12-Data!AL2)&gt;40000, IF(('Budgetmall LSB'!#REF!*12-AL2)&lt;240000, 0.0075*('Budgetmall LSB'!#REF!*12-Data!AL2-40000),1500),0)</f>
        <v>#REF!</v>
      </c>
      <c r="AM12" t="e">
        <f>IF(('Budgetmall LSB'!#REF!*12-Data!AM2)&gt;40000, IF(('Budgetmall LSB'!#REF!*12-AM2)&lt;240000, 0.0075*('Budgetmall LSB'!#REF!*12-Data!AM2-40000),1500),0)</f>
        <v>#REF!</v>
      </c>
      <c r="AN12" t="e">
        <f>IF(('Budgetmall LSB'!#REF!*12-Data!AN2)&gt;40000, IF(('Budgetmall LSB'!#REF!*12-AN2)&lt;240000, 0.0075*('Budgetmall LSB'!#REF!*12-Data!AN2-40000),1500),0)</f>
        <v>#REF!</v>
      </c>
      <c r="AO12" t="e">
        <f>IF(('Budgetmall LSB'!#REF!*12-Data!AO2)&gt;40000, IF(('Budgetmall LSB'!#REF!*12-AO2)&lt;240000, 0.0075*('Budgetmall LSB'!#REF!*12-Data!AO2-40000),1500),0)</f>
        <v>#REF!</v>
      </c>
      <c r="AP12" t="e">
        <f>IF(('Budgetmall LSB'!#REF!*12-Data!AP2)&gt;40000, IF(('Budgetmall LSB'!#REF!*12-AP2)&lt;240000, 0.0075*('Budgetmall LSB'!#REF!*12-Data!AP2-40000),1500),0)</f>
        <v>#REF!</v>
      </c>
      <c r="AQ12" t="e">
        <f>IF(('Budgetmall LSB'!#REF!*12-Data!AQ2)&gt;40000, IF(('Budgetmall LSB'!#REF!*12-AQ2)&lt;240000, 0.0075*('Budgetmall LSB'!#REF!*12-Data!AQ2-40000),1500),0)</f>
        <v>#REF!</v>
      </c>
      <c r="AR12" t="e">
        <f>IF(('Budgetmall LSB'!#REF!*12-Data!AR2)&gt;40000, IF(('Budgetmall LSB'!#REF!*12-AR2)&lt;240000, 0.0075*('Budgetmall LSB'!#REF!*12-Data!AR2-40000),1500),0)</f>
        <v>#REF!</v>
      </c>
      <c r="AS12" t="e">
        <f>IF(('Budgetmall LSB'!#REF!*12-Data!AS2)&gt;40000, IF(('Budgetmall LSB'!#REF!*12-AS2)&lt;240000, 0.0075*('Budgetmall LSB'!#REF!*12-Data!AS2-40000),1500),0)</f>
        <v>#REF!</v>
      </c>
    </row>
    <row r="13" spans="1:45" ht="14.4">
      <c r="A13" s="3" t="s">
        <v>21</v>
      </c>
      <c r="B13" s="23">
        <v>34.400000000000006</v>
      </c>
      <c r="C13" s="5">
        <v>0.26100000000000001</v>
      </c>
      <c r="D13" s="33">
        <f t="shared" si="0"/>
        <v>34.661000000000008</v>
      </c>
      <c r="E13" s="5">
        <v>1.5249999999999999</v>
      </c>
      <c r="F13" s="15">
        <f t="shared" si="4"/>
        <v>56500</v>
      </c>
      <c r="G13" s="5">
        <f t="shared" si="5"/>
        <v>56900</v>
      </c>
      <c r="H13" s="7">
        <f t="shared" si="6"/>
        <v>23200</v>
      </c>
      <c r="I13" s="30">
        <f t="shared" si="2"/>
        <v>10000</v>
      </c>
      <c r="J13">
        <f t="shared" si="1"/>
        <v>10999</v>
      </c>
      <c r="K13" s="31">
        <v>1070.416667</v>
      </c>
      <c r="L13" t="s">
        <v>316</v>
      </c>
      <c r="M13" t="s">
        <v>317</v>
      </c>
      <c r="N13" t="s">
        <v>318</v>
      </c>
      <c r="O13" t="s">
        <v>319</v>
      </c>
      <c r="X13" s="35"/>
      <c r="Y13">
        <v>5</v>
      </c>
      <c r="Z13">
        <f>893*5</f>
        <v>4465</v>
      </c>
      <c r="AA13">
        <f>505*5</f>
        <v>2525</v>
      </c>
      <c r="AB13" s="36">
        <f>438*5</f>
        <v>2190</v>
      </c>
      <c r="AD13" s="13">
        <f t="shared" si="3"/>
        <v>28</v>
      </c>
      <c r="AF13" t="s">
        <v>367</v>
      </c>
      <c r="AH13">
        <f>IF(('Budgetmall LSB'!B27*12-Data!AH3)&gt;40000, IF(('Budgetmall LSB'!B27*12-AH3)&lt;240000, 0.0075*('Budgetmall LSB'!B27*12-Data!AH3-40000),1500),0)</f>
        <v>0</v>
      </c>
      <c r="AI13" t="e">
        <f>IF(('Budgetmall LSB'!#REF!*12-Data!AI3)&gt;40000, IF(('Budgetmall LSB'!#REF!*12-AI3)&lt;240000, 0.0075*('Budgetmall LSB'!#REF!*12-Data!AI3-40000),1500),0)</f>
        <v>#REF!</v>
      </c>
      <c r="AJ13" t="e">
        <f>IF(('Budgetmall LSB'!#REF!*12-Data!AJ3)&gt;40000, IF(('Budgetmall LSB'!#REF!*12-AJ3)&lt;240000, 0.0075*('Budgetmall LSB'!#REF!*12-Data!AJ3-40000),1500),0)</f>
        <v>#REF!</v>
      </c>
      <c r="AK13" t="e">
        <f>IF(('Budgetmall LSB'!#REF!*12-Data!AK3)&gt;40000, IF(('Budgetmall LSB'!#REF!*12-AK3)&lt;240000, 0.0075*('Budgetmall LSB'!#REF!*12-Data!AK3-40000),1500),0)</f>
        <v>#REF!</v>
      </c>
      <c r="AL13" t="e">
        <f>IF(('Budgetmall LSB'!#REF!*12-Data!AL3)&gt;40000, IF(('Budgetmall LSB'!#REF!*12-AL3)&lt;240000, 0.0075*('Budgetmall LSB'!#REF!*12-Data!AL3-40000),1500),0)</f>
        <v>#REF!</v>
      </c>
      <c r="AM13" t="e">
        <f>IF(('Budgetmall LSB'!#REF!*12-Data!AM3)&gt;40000, IF(('Budgetmall LSB'!#REF!*12-AM3)&lt;240000, 0.0075*('Budgetmall LSB'!#REF!*12-Data!AM3-40000),1500),0)</f>
        <v>#REF!</v>
      </c>
      <c r="AN13" t="e">
        <f>IF(('Budgetmall LSB'!#REF!*12-Data!AN3)&gt;40000, IF(('Budgetmall LSB'!#REF!*12-AN3)&lt;240000, 0.0075*('Budgetmall LSB'!#REF!*12-Data!AN3-40000),1500),0)</f>
        <v>#REF!</v>
      </c>
      <c r="AO13" t="e">
        <f>IF(('Budgetmall LSB'!#REF!*12-Data!AO3)&gt;40000, IF(('Budgetmall LSB'!#REF!*12-AO3)&lt;240000, 0.0075*('Budgetmall LSB'!#REF!*12-Data!AO3-40000),1500),0)</f>
        <v>#REF!</v>
      </c>
      <c r="AP13" t="e">
        <f>IF(('Budgetmall LSB'!#REF!*12-Data!AP3)&gt;40000, IF(('Budgetmall LSB'!#REF!*12-AP3)&lt;240000, 0.0075*('Budgetmall LSB'!#REF!*12-Data!AP3-40000),1500),0)</f>
        <v>#REF!</v>
      </c>
      <c r="AQ13" t="e">
        <f>IF(('Budgetmall LSB'!#REF!*12-Data!AQ3)&gt;40000, IF(('Budgetmall LSB'!#REF!*12-AQ3)&lt;240000, 0.0075*('Budgetmall LSB'!#REF!*12-Data!AQ3-40000),1500),0)</f>
        <v>#REF!</v>
      </c>
      <c r="AR13" t="e">
        <f>IF(('Budgetmall LSB'!#REF!*12-Data!AR3)&gt;40000, IF(('Budgetmall LSB'!#REF!*12-AR3)&lt;240000, 0.0075*('Budgetmall LSB'!#REF!*12-Data!AR3-40000),1500),0)</f>
        <v>#REF!</v>
      </c>
      <c r="AS13" t="e">
        <f>IF(('Budgetmall LSB'!#REF!*12-Data!AS3)&gt;40000, IF(('Budgetmall LSB'!#REF!*12-AS3)&lt;240000, 0.0075*('Budgetmall LSB'!#REF!*12-Data!AS3-40000),1500),0)</f>
        <v>#REF!</v>
      </c>
    </row>
    <row r="14" spans="1:45" ht="14.4">
      <c r="A14" s="3" t="s">
        <v>22</v>
      </c>
      <c r="B14" s="23">
        <v>34.22</v>
      </c>
      <c r="C14" s="5">
        <v>0.26100000000000001</v>
      </c>
      <c r="D14" s="33">
        <f t="shared" si="0"/>
        <v>34.481000000000002</v>
      </c>
      <c r="E14" s="5">
        <v>1.5</v>
      </c>
      <c r="F14" s="15">
        <f t="shared" si="4"/>
        <v>57000</v>
      </c>
      <c r="G14" s="5">
        <f t="shared" si="5"/>
        <v>57400</v>
      </c>
      <c r="H14" s="7">
        <f t="shared" si="6"/>
        <v>23300</v>
      </c>
      <c r="I14" s="30">
        <f t="shared" si="2"/>
        <v>11000</v>
      </c>
      <c r="J14">
        <f t="shared" si="1"/>
        <v>11999</v>
      </c>
      <c r="K14" s="31">
        <v>1130.833333</v>
      </c>
      <c r="X14" s="37"/>
      <c r="Y14" s="38">
        <v>6</v>
      </c>
      <c r="Z14" s="38">
        <f>893*6</f>
        <v>5358</v>
      </c>
      <c r="AA14" s="38">
        <f>505*6</f>
        <v>3030</v>
      </c>
      <c r="AB14" s="39">
        <f>438*6</f>
        <v>2628</v>
      </c>
      <c r="AD14" s="13">
        <f t="shared" si="3"/>
        <v>29</v>
      </c>
    </row>
    <row r="15" spans="1:45" ht="14.4">
      <c r="A15" s="3" t="s">
        <v>23</v>
      </c>
      <c r="B15" s="23">
        <v>34.5</v>
      </c>
      <c r="C15" s="5">
        <v>0.26100000000000001</v>
      </c>
      <c r="D15" s="33">
        <f t="shared" si="0"/>
        <v>34.761000000000003</v>
      </c>
      <c r="E15" s="5">
        <v>1.01</v>
      </c>
      <c r="F15" s="15">
        <f t="shared" si="4"/>
        <v>57500</v>
      </c>
      <c r="G15" s="5">
        <f t="shared" si="5"/>
        <v>57900</v>
      </c>
      <c r="H15" s="7">
        <f t="shared" si="6"/>
        <v>23400</v>
      </c>
      <c r="I15" s="30">
        <f t="shared" si="2"/>
        <v>12000</v>
      </c>
      <c r="J15">
        <f t="shared" si="1"/>
        <v>12999</v>
      </c>
      <c r="K15" s="31">
        <v>1196.583333</v>
      </c>
      <c r="P15" s="97" t="s">
        <v>386</v>
      </c>
      <c r="Q15" s="98"/>
      <c r="R15" s="98"/>
      <c r="S15" s="99"/>
      <c r="AD15" s="13">
        <f t="shared" si="3"/>
        <v>30</v>
      </c>
      <c r="AF15" t="s">
        <v>368</v>
      </c>
      <c r="AH15">
        <f>'Budgetmall LSB'!B26*12</f>
        <v>0</v>
      </c>
      <c r="AI15" t="e">
        <f>'Budgetmall LSB'!#REF!*12</f>
        <v>#REF!</v>
      </c>
      <c r="AJ15" t="e">
        <f>'Budgetmall LSB'!#REF!*12</f>
        <v>#REF!</v>
      </c>
      <c r="AK15" t="e">
        <f>'Budgetmall LSB'!#REF!*12</f>
        <v>#REF!</v>
      </c>
      <c r="AL15" t="e">
        <f>'Budgetmall LSB'!#REF!*12</f>
        <v>#REF!</v>
      </c>
      <c r="AM15" t="e">
        <f>'Budgetmall LSB'!#REF!*12</f>
        <v>#REF!</v>
      </c>
      <c r="AN15" t="e">
        <f>'Budgetmall LSB'!#REF!*12</f>
        <v>#REF!</v>
      </c>
      <c r="AO15" t="e">
        <f>'Budgetmall LSB'!#REF!*12</f>
        <v>#REF!</v>
      </c>
      <c r="AP15" t="e">
        <f>'Budgetmall LSB'!#REF!*12</f>
        <v>#REF!</v>
      </c>
      <c r="AQ15" t="e">
        <f>'Budgetmall LSB'!#REF!*12</f>
        <v>#REF!</v>
      </c>
      <c r="AR15" t="e">
        <f>'Budgetmall LSB'!#REF!*12</f>
        <v>#REF!</v>
      </c>
      <c r="AS15" t="e">
        <f>'Budgetmall LSB'!#REF!*12</f>
        <v>#REF!</v>
      </c>
    </row>
    <row r="16" spans="1:45" ht="14.4">
      <c r="A16" s="3" t="s">
        <v>24</v>
      </c>
      <c r="B16" s="23">
        <v>32.17</v>
      </c>
      <c r="C16" s="5">
        <v>0.26100000000000001</v>
      </c>
      <c r="D16" s="33">
        <f t="shared" si="0"/>
        <v>32.431000000000004</v>
      </c>
      <c r="E16" s="5">
        <v>1.08</v>
      </c>
      <c r="F16" s="15">
        <f t="shared" si="4"/>
        <v>58000</v>
      </c>
      <c r="G16" s="5">
        <f t="shared" si="5"/>
        <v>58400</v>
      </c>
      <c r="H16" s="7">
        <f t="shared" si="6"/>
        <v>23500</v>
      </c>
      <c r="I16" s="30">
        <f t="shared" si="2"/>
        <v>13000</v>
      </c>
      <c r="J16">
        <f t="shared" si="1"/>
        <v>13999</v>
      </c>
      <c r="K16" s="31">
        <v>1321.416667</v>
      </c>
      <c r="P16" s="35">
        <v>18</v>
      </c>
      <c r="Q16">
        <v>30.99</v>
      </c>
      <c r="R16">
        <v>3630</v>
      </c>
      <c r="S16" s="36">
        <v>2830</v>
      </c>
      <c r="AD16" s="13">
        <f t="shared" si="3"/>
        <v>31</v>
      </c>
      <c r="AF16" t="s">
        <v>369</v>
      </c>
      <c r="AH16">
        <f>'Budgetmall LSB'!B27*12</f>
        <v>0</v>
      </c>
      <c r="AI16" t="e">
        <f>'Budgetmall LSB'!#REF!*12</f>
        <v>#REF!</v>
      </c>
      <c r="AJ16" t="e">
        <f>'Budgetmall LSB'!#REF!*12</f>
        <v>#REF!</v>
      </c>
      <c r="AK16" t="e">
        <f>'Budgetmall LSB'!#REF!*12</f>
        <v>#REF!</v>
      </c>
      <c r="AL16" t="e">
        <f>'Budgetmall LSB'!#REF!*12</f>
        <v>#REF!</v>
      </c>
      <c r="AM16" t="e">
        <f>'Budgetmall LSB'!#REF!*12</f>
        <v>#REF!</v>
      </c>
      <c r="AN16" t="e">
        <f>'Budgetmall LSB'!#REF!*12</f>
        <v>#REF!</v>
      </c>
      <c r="AO16" t="e">
        <f>'Budgetmall LSB'!#REF!*12</f>
        <v>#REF!</v>
      </c>
      <c r="AP16" t="e">
        <f>'Budgetmall LSB'!#REF!*12</f>
        <v>#REF!</v>
      </c>
      <c r="AQ16" t="e">
        <f>'Budgetmall LSB'!#REF!*12</f>
        <v>#REF!</v>
      </c>
      <c r="AR16" t="e">
        <f>'Budgetmall LSB'!#REF!*12</f>
        <v>#REF!</v>
      </c>
      <c r="AS16" t="e">
        <f>'Budgetmall LSB'!#REF!*12</f>
        <v>#REF!</v>
      </c>
    </row>
    <row r="17" spans="1:30" ht="14.4">
      <c r="A17" s="3" t="s">
        <v>25</v>
      </c>
      <c r="B17" s="23">
        <v>33.94</v>
      </c>
      <c r="C17" s="5">
        <v>0.26100000000000001</v>
      </c>
      <c r="D17" s="33">
        <f t="shared" si="0"/>
        <v>34.201000000000001</v>
      </c>
      <c r="E17" s="5">
        <v>0.95</v>
      </c>
      <c r="F17" s="15">
        <f t="shared" si="4"/>
        <v>58500</v>
      </c>
      <c r="G17" s="5">
        <f t="shared" si="5"/>
        <v>58900</v>
      </c>
      <c r="H17" s="7">
        <f t="shared" si="6"/>
        <v>23600</v>
      </c>
      <c r="I17" s="30">
        <f t="shared" si="2"/>
        <v>14000</v>
      </c>
      <c r="J17">
        <f t="shared" si="1"/>
        <v>14999</v>
      </c>
      <c r="K17" s="31">
        <v>1459.75</v>
      </c>
      <c r="P17" s="35">
        <v>31</v>
      </c>
      <c r="Q17">
        <v>60.99</v>
      </c>
      <c r="R17">
        <v>3420</v>
      </c>
      <c r="S17" s="36">
        <v>2660</v>
      </c>
      <c r="AD17" s="13">
        <f t="shared" si="3"/>
        <v>32</v>
      </c>
    </row>
    <row r="18" spans="1:30" ht="14.4">
      <c r="A18" s="3" t="s">
        <v>26</v>
      </c>
      <c r="B18" s="23">
        <v>33.07</v>
      </c>
      <c r="C18" s="5">
        <v>0.26100000000000001</v>
      </c>
      <c r="D18" s="33">
        <f t="shared" si="0"/>
        <v>33.331000000000003</v>
      </c>
      <c r="E18" s="5">
        <v>1.2</v>
      </c>
      <c r="F18" s="15">
        <f t="shared" si="4"/>
        <v>59000</v>
      </c>
      <c r="G18" s="5">
        <f t="shared" si="5"/>
        <v>59400</v>
      </c>
      <c r="H18" s="7">
        <f t="shared" si="6"/>
        <v>23700</v>
      </c>
      <c r="I18" s="30">
        <f t="shared" si="2"/>
        <v>15000</v>
      </c>
      <c r="J18">
        <f t="shared" si="1"/>
        <v>15999</v>
      </c>
      <c r="K18" s="31">
        <v>1546.916667</v>
      </c>
      <c r="P18" s="35">
        <v>61</v>
      </c>
      <c r="Q18">
        <v>74.989999999999995</v>
      </c>
      <c r="R18">
        <v>3070</v>
      </c>
      <c r="S18" s="36">
        <v>2390</v>
      </c>
      <c r="AD18" s="13">
        <f t="shared" si="3"/>
        <v>33</v>
      </c>
    </row>
    <row r="19" spans="1:30" ht="14.4">
      <c r="A19" s="3" t="s">
        <v>27</v>
      </c>
      <c r="B19" s="23">
        <v>33.369999999999997</v>
      </c>
      <c r="C19" s="5">
        <v>0.26100000000000001</v>
      </c>
      <c r="D19" s="33">
        <f t="shared" si="0"/>
        <v>33.631</v>
      </c>
      <c r="E19" s="5">
        <v>1.02</v>
      </c>
      <c r="F19" s="15">
        <f t="shared" si="4"/>
        <v>59500</v>
      </c>
      <c r="G19" s="5">
        <f t="shared" si="5"/>
        <v>59900</v>
      </c>
      <c r="H19" s="7">
        <f t="shared" si="6"/>
        <v>23800</v>
      </c>
      <c r="I19" s="30">
        <f t="shared" si="2"/>
        <v>16000</v>
      </c>
      <c r="J19">
        <f t="shared" si="1"/>
        <v>16999</v>
      </c>
      <c r="K19" s="31">
        <v>1620.416667</v>
      </c>
      <c r="P19" s="35">
        <v>75</v>
      </c>
      <c r="Q19">
        <v>150</v>
      </c>
      <c r="R19">
        <v>3070</v>
      </c>
      <c r="S19" s="36">
        <v>2390</v>
      </c>
      <c r="AD19" s="13">
        <f t="shared" si="3"/>
        <v>34</v>
      </c>
    </row>
    <row r="20" spans="1:30" ht="14.4">
      <c r="A20" s="3" t="s">
        <v>28</v>
      </c>
      <c r="B20" s="23">
        <v>33.44</v>
      </c>
      <c r="C20" s="5">
        <v>0.26100000000000001</v>
      </c>
      <c r="D20" s="33">
        <f t="shared" si="0"/>
        <v>33.701000000000001</v>
      </c>
      <c r="E20" s="5">
        <v>1.54</v>
      </c>
      <c r="F20" s="15">
        <f t="shared" si="4"/>
        <v>60000</v>
      </c>
      <c r="G20" s="5">
        <f t="shared" si="5"/>
        <v>60400</v>
      </c>
      <c r="H20" s="7">
        <f t="shared" si="6"/>
        <v>23900</v>
      </c>
      <c r="I20" s="30">
        <f t="shared" si="2"/>
        <v>17000</v>
      </c>
      <c r="J20">
        <f t="shared" si="1"/>
        <v>17999</v>
      </c>
      <c r="K20" s="31">
        <v>1693.916667</v>
      </c>
      <c r="P20" s="35"/>
      <c r="S20" s="36"/>
      <c r="AD20" s="13">
        <f t="shared" si="3"/>
        <v>35</v>
      </c>
    </row>
    <row r="21" spans="1:30" ht="14.4">
      <c r="A21" s="3" t="s">
        <v>29</v>
      </c>
      <c r="B21" s="23">
        <v>34.050000000000004</v>
      </c>
      <c r="C21" s="5">
        <v>0.26100000000000001</v>
      </c>
      <c r="D21" s="33">
        <f t="shared" si="0"/>
        <v>34.311000000000007</v>
      </c>
      <c r="E21" s="5">
        <v>0.88</v>
      </c>
      <c r="F21" s="15">
        <f t="shared" si="4"/>
        <v>60500</v>
      </c>
      <c r="G21" s="5">
        <f t="shared" si="5"/>
        <v>60900</v>
      </c>
      <c r="H21" s="7">
        <f t="shared" si="6"/>
        <v>24000</v>
      </c>
      <c r="I21" s="30">
        <f t="shared" si="2"/>
        <v>18000</v>
      </c>
      <c r="J21">
        <f t="shared" si="1"/>
        <v>18999</v>
      </c>
      <c r="K21" s="31">
        <v>1767.416667</v>
      </c>
      <c r="P21" s="35"/>
      <c r="Q21">
        <v>0</v>
      </c>
      <c r="R21">
        <v>0</v>
      </c>
      <c r="S21" s="36">
        <v>0</v>
      </c>
      <c r="AD21" s="13">
        <f t="shared" si="3"/>
        <v>36</v>
      </c>
    </row>
    <row r="22" spans="1:30" ht="14.4">
      <c r="A22" s="3" t="s">
        <v>30</v>
      </c>
      <c r="B22" s="23">
        <v>32.79</v>
      </c>
      <c r="C22" s="5">
        <v>0.26100000000000001</v>
      </c>
      <c r="D22" s="33">
        <f t="shared" si="0"/>
        <v>33.051000000000002</v>
      </c>
      <c r="E22" s="5">
        <v>0.995</v>
      </c>
      <c r="F22" s="15">
        <f t="shared" si="4"/>
        <v>61000</v>
      </c>
      <c r="G22" s="5">
        <f t="shared" si="5"/>
        <v>61400</v>
      </c>
      <c r="H22" s="7">
        <f t="shared" si="6"/>
        <v>24100</v>
      </c>
      <c r="I22" s="30">
        <f t="shared" si="2"/>
        <v>19000</v>
      </c>
      <c r="J22">
        <f t="shared" si="1"/>
        <v>19999</v>
      </c>
      <c r="K22" s="31">
        <v>1840.833333</v>
      </c>
      <c r="P22" s="35"/>
      <c r="Q22">
        <v>1</v>
      </c>
      <c r="R22">
        <v>1983</v>
      </c>
      <c r="S22" s="36">
        <v>1523</v>
      </c>
      <c r="AD22" s="13">
        <f t="shared" si="3"/>
        <v>37</v>
      </c>
    </row>
    <row r="23" spans="1:30" ht="14.4">
      <c r="A23" s="3" t="s">
        <v>31</v>
      </c>
      <c r="B23" s="23">
        <v>32.229999999999997</v>
      </c>
      <c r="C23" s="5">
        <v>0.26100000000000001</v>
      </c>
      <c r="D23" s="33">
        <f t="shared" si="0"/>
        <v>32.491</v>
      </c>
      <c r="E23" s="5">
        <v>0.93500000000000005</v>
      </c>
      <c r="F23" s="15">
        <f t="shared" si="4"/>
        <v>61500</v>
      </c>
      <c r="G23" s="5">
        <f t="shared" si="5"/>
        <v>61900</v>
      </c>
      <c r="H23" s="7">
        <f t="shared" si="6"/>
        <v>24200</v>
      </c>
      <c r="I23" s="30">
        <f t="shared" si="2"/>
        <v>20000</v>
      </c>
      <c r="J23">
        <f t="shared" si="1"/>
        <v>20999</v>
      </c>
      <c r="K23" s="31">
        <v>1914.333333</v>
      </c>
      <c r="P23" s="35"/>
      <c r="Q23">
        <v>2</v>
      </c>
      <c r="R23">
        <f>1983*2</f>
        <v>3966</v>
      </c>
      <c r="S23" s="36">
        <f>1523*2</f>
        <v>3046</v>
      </c>
      <c r="AD23" s="13">
        <f t="shared" si="3"/>
        <v>38</v>
      </c>
    </row>
    <row r="24" spans="1:30" ht="14.4">
      <c r="A24" s="3" t="s">
        <v>32</v>
      </c>
      <c r="B24" s="23">
        <v>33.370000000000005</v>
      </c>
      <c r="C24" s="5">
        <v>0.26100000000000001</v>
      </c>
      <c r="D24" s="33">
        <f t="shared" si="0"/>
        <v>33.631000000000007</v>
      </c>
      <c r="E24" s="5">
        <v>1.1499999999999999</v>
      </c>
      <c r="F24" s="15">
        <f t="shared" si="4"/>
        <v>62000</v>
      </c>
      <c r="G24" s="5">
        <f t="shared" si="5"/>
        <v>62400</v>
      </c>
      <c r="H24" s="7">
        <f t="shared" si="6"/>
        <v>24300</v>
      </c>
      <c r="I24" s="30">
        <f t="shared" si="2"/>
        <v>21000</v>
      </c>
      <c r="J24">
        <f t="shared" si="1"/>
        <v>21999</v>
      </c>
      <c r="K24" s="31">
        <v>1987.833333</v>
      </c>
      <c r="P24" s="35"/>
      <c r="Q24">
        <v>3</v>
      </c>
      <c r="R24">
        <f>1983*3</f>
        <v>5949</v>
      </c>
      <c r="S24" s="36">
        <f>1523*3</f>
        <v>4569</v>
      </c>
      <c r="AD24" s="13">
        <f t="shared" si="3"/>
        <v>39</v>
      </c>
    </row>
    <row r="25" spans="1:30" ht="14.4">
      <c r="A25" s="3" t="s">
        <v>33</v>
      </c>
      <c r="B25" s="23">
        <v>33.739999999999995</v>
      </c>
      <c r="C25" s="5">
        <v>0.26100000000000001</v>
      </c>
      <c r="D25" s="33">
        <f t="shared" si="0"/>
        <v>34.000999999999998</v>
      </c>
      <c r="E25" s="5">
        <v>1</v>
      </c>
      <c r="F25" s="15">
        <f t="shared" si="4"/>
        <v>62500</v>
      </c>
      <c r="G25" s="5">
        <f t="shared" si="5"/>
        <v>62900</v>
      </c>
      <c r="H25" s="7">
        <f t="shared" si="6"/>
        <v>24400</v>
      </c>
      <c r="I25" s="30">
        <f t="shared" si="2"/>
        <v>22000</v>
      </c>
      <c r="J25">
        <f t="shared" si="1"/>
        <v>22999</v>
      </c>
      <c r="K25" s="31">
        <v>2061.333333</v>
      </c>
      <c r="P25" s="35"/>
      <c r="Q25">
        <v>4</v>
      </c>
      <c r="R25">
        <f>1983*4</f>
        <v>7932</v>
      </c>
      <c r="S25" s="36">
        <f>1523*4</f>
        <v>6092</v>
      </c>
      <c r="AD25" s="13">
        <f t="shared" si="3"/>
        <v>40</v>
      </c>
    </row>
    <row r="26" spans="1:30" ht="14.4">
      <c r="A26" s="3" t="s">
        <v>34</v>
      </c>
      <c r="B26" s="23">
        <v>35.090000000000003</v>
      </c>
      <c r="C26" s="5">
        <v>0.26100000000000001</v>
      </c>
      <c r="D26" s="33">
        <f t="shared" si="0"/>
        <v>35.351000000000006</v>
      </c>
      <c r="E26" s="5">
        <v>1.5</v>
      </c>
      <c r="F26" s="15">
        <f t="shared" si="4"/>
        <v>63000</v>
      </c>
      <c r="G26" s="5">
        <f t="shared" si="5"/>
        <v>63400</v>
      </c>
      <c r="H26" s="7">
        <f t="shared" si="6"/>
        <v>24500</v>
      </c>
      <c r="I26" s="30">
        <f t="shared" si="2"/>
        <v>23000</v>
      </c>
      <c r="J26">
        <f t="shared" si="1"/>
        <v>23999</v>
      </c>
      <c r="K26" s="31">
        <v>2134.833333</v>
      </c>
      <c r="P26" s="35"/>
      <c r="Q26">
        <v>5</v>
      </c>
      <c r="R26">
        <f>1983*5</f>
        <v>9915</v>
      </c>
      <c r="S26" s="36">
        <f>1523*5</f>
        <v>7615</v>
      </c>
      <c r="AD26" s="13">
        <f t="shared" si="3"/>
        <v>41</v>
      </c>
    </row>
    <row r="27" spans="1:30" ht="14.4">
      <c r="A27" s="3" t="s">
        <v>35</v>
      </c>
      <c r="B27" s="23">
        <v>31.27</v>
      </c>
      <c r="C27" s="5">
        <v>0.26100000000000001</v>
      </c>
      <c r="D27" s="33">
        <f t="shared" si="0"/>
        <v>31.530999999999999</v>
      </c>
      <c r="E27" s="5">
        <v>0.85</v>
      </c>
      <c r="F27" s="15">
        <f t="shared" si="4"/>
        <v>63500</v>
      </c>
      <c r="G27" s="5">
        <f t="shared" si="5"/>
        <v>63900</v>
      </c>
      <c r="H27" s="7">
        <f t="shared" si="6"/>
        <v>24600</v>
      </c>
      <c r="I27" s="30">
        <f t="shared" si="2"/>
        <v>24000</v>
      </c>
      <c r="J27">
        <f t="shared" si="1"/>
        <v>24999</v>
      </c>
      <c r="K27" s="31">
        <v>2208.25</v>
      </c>
      <c r="P27" s="37"/>
      <c r="Q27" s="38">
        <v>6</v>
      </c>
      <c r="R27" s="38">
        <f>1983*6</f>
        <v>11898</v>
      </c>
      <c r="S27" s="39">
        <f>1523*6</f>
        <v>9138</v>
      </c>
      <c r="AD27" s="13">
        <f t="shared" si="3"/>
        <v>42</v>
      </c>
    </row>
    <row r="28" spans="1:30" ht="14.4">
      <c r="A28" s="3" t="s">
        <v>36</v>
      </c>
      <c r="B28" s="23">
        <v>31.41</v>
      </c>
      <c r="C28" s="5">
        <v>0.26100000000000001</v>
      </c>
      <c r="D28" s="33">
        <f t="shared" si="0"/>
        <v>31.670999999999999</v>
      </c>
      <c r="E28" s="5">
        <v>1.33</v>
      </c>
      <c r="F28" s="15">
        <f t="shared" si="4"/>
        <v>64000</v>
      </c>
      <c r="G28" s="5">
        <f t="shared" si="5"/>
        <v>64400</v>
      </c>
      <c r="H28" s="7">
        <f t="shared" si="6"/>
        <v>24700</v>
      </c>
      <c r="I28" s="30">
        <f t="shared" si="2"/>
        <v>25000</v>
      </c>
      <c r="J28">
        <f t="shared" si="1"/>
        <v>25999</v>
      </c>
      <c r="K28" s="31">
        <v>2281.75</v>
      </c>
      <c r="AD28" s="13">
        <f t="shared" si="3"/>
        <v>43</v>
      </c>
    </row>
    <row r="29" spans="1:30" ht="14.4">
      <c r="A29" s="3" t="s">
        <v>37</v>
      </c>
      <c r="B29" s="23">
        <v>34.69</v>
      </c>
      <c r="C29" s="5">
        <v>0.26100000000000001</v>
      </c>
      <c r="D29" s="33">
        <f t="shared" si="0"/>
        <v>34.951000000000001</v>
      </c>
      <c r="E29" s="5">
        <v>1.625</v>
      </c>
      <c r="F29" s="15">
        <f t="shared" si="4"/>
        <v>64500</v>
      </c>
      <c r="G29" s="5">
        <f t="shared" si="5"/>
        <v>64900</v>
      </c>
      <c r="H29" s="7">
        <f t="shared" si="6"/>
        <v>24800</v>
      </c>
      <c r="I29" s="30">
        <f t="shared" si="2"/>
        <v>26000</v>
      </c>
      <c r="J29">
        <f t="shared" si="1"/>
        <v>26999</v>
      </c>
      <c r="K29" s="31">
        <v>2355.25</v>
      </c>
      <c r="AD29" s="13">
        <f t="shared" si="3"/>
        <v>44</v>
      </c>
    </row>
    <row r="30" spans="1:30" ht="15">
      <c r="A30" s="3" t="s">
        <v>38</v>
      </c>
      <c r="B30" s="23">
        <v>30.43</v>
      </c>
      <c r="C30" s="5">
        <v>0.26100000000000001</v>
      </c>
      <c r="D30" s="33">
        <f t="shared" si="0"/>
        <v>30.690999999999999</v>
      </c>
      <c r="E30" s="5">
        <v>0.72499999999999998</v>
      </c>
      <c r="F30" s="15">
        <f t="shared" si="4"/>
        <v>65000</v>
      </c>
      <c r="G30" s="5">
        <f t="shared" si="5"/>
        <v>65400</v>
      </c>
      <c r="H30" s="7">
        <f t="shared" si="6"/>
        <v>24900</v>
      </c>
      <c r="I30" s="30">
        <f t="shared" si="2"/>
        <v>27000</v>
      </c>
      <c r="J30">
        <f t="shared" si="1"/>
        <v>27999</v>
      </c>
      <c r="K30" s="31">
        <v>2428.75</v>
      </c>
      <c r="AD30" s="13">
        <f t="shared" si="3"/>
        <v>45</v>
      </c>
    </row>
    <row r="31" spans="1:30" ht="15">
      <c r="A31" s="3" t="s">
        <v>39</v>
      </c>
      <c r="B31" s="23">
        <v>34.549999999999997</v>
      </c>
      <c r="C31" s="5">
        <v>0.26100000000000001</v>
      </c>
      <c r="D31" s="33">
        <f t="shared" si="0"/>
        <v>34.811</v>
      </c>
      <c r="E31" s="5">
        <v>0.92500000000000004</v>
      </c>
      <c r="F31" s="15">
        <f t="shared" si="4"/>
        <v>65500</v>
      </c>
      <c r="G31" s="5">
        <f t="shared" si="5"/>
        <v>65900</v>
      </c>
      <c r="H31" s="7">
        <f t="shared" si="6"/>
        <v>25000</v>
      </c>
      <c r="I31" s="30">
        <f t="shared" si="2"/>
        <v>28000</v>
      </c>
      <c r="J31">
        <f t="shared" si="1"/>
        <v>28999</v>
      </c>
      <c r="K31" s="31">
        <v>2502.25</v>
      </c>
      <c r="AD31" s="13">
        <f t="shared" si="3"/>
        <v>46</v>
      </c>
    </row>
    <row r="32" spans="1:30" ht="15">
      <c r="A32" s="3" t="s">
        <v>40</v>
      </c>
      <c r="B32" s="23">
        <v>35.15</v>
      </c>
      <c r="C32" s="5">
        <v>0.26100000000000001</v>
      </c>
      <c r="D32" s="33">
        <f t="shared" si="0"/>
        <v>35.411000000000001</v>
      </c>
      <c r="E32" s="5">
        <v>1.3</v>
      </c>
      <c r="F32" s="15">
        <f t="shared" si="4"/>
        <v>66000</v>
      </c>
      <c r="G32" s="5">
        <f t="shared" si="5"/>
        <v>66400</v>
      </c>
      <c r="H32" s="7">
        <f t="shared" si="6"/>
        <v>25100</v>
      </c>
      <c r="I32" s="30">
        <f t="shared" si="2"/>
        <v>29000</v>
      </c>
      <c r="J32">
        <f t="shared" si="1"/>
        <v>29999</v>
      </c>
      <c r="K32" s="31">
        <v>2575.666667</v>
      </c>
      <c r="M32" t="s">
        <v>390</v>
      </c>
      <c r="AD32" s="13">
        <f t="shared" si="3"/>
        <v>47</v>
      </c>
    </row>
    <row r="33" spans="1:30" ht="15">
      <c r="A33" s="3" t="s">
        <v>41</v>
      </c>
      <c r="B33" s="23">
        <v>33.950000000000003</v>
      </c>
      <c r="C33" s="5">
        <v>0.26100000000000001</v>
      </c>
      <c r="D33" s="33">
        <f t="shared" si="0"/>
        <v>34.211000000000006</v>
      </c>
      <c r="E33" s="5">
        <v>1.325</v>
      </c>
      <c r="F33" s="15">
        <f t="shared" si="4"/>
        <v>66500</v>
      </c>
      <c r="G33" s="5">
        <f t="shared" si="5"/>
        <v>66900</v>
      </c>
      <c r="H33" s="7">
        <f t="shared" si="6"/>
        <v>25200</v>
      </c>
      <c r="I33" s="30">
        <f t="shared" si="2"/>
        <v>30000</v>
      </c>
      <c r="J33">
        <f t="shared" si="1"/>
        <v>30999</v>
      </c>
      <c r="K33" s="31">
        <v>2649.166667</v>
      </c>
      <c r="M33" t="s">
        <v>391</v>
      </c>
      <c r="AD33" s="13">
        <f t="shared" si="3"/>
        <v>48</v>
      </c>
    </row>
    <row r="34" spans="1:30" ht="15">
      <c r="A34" s="3" t="s">
        <v>42</v>
      </c>
      <c r="B34" s="23">
        <v>31.03</v>
      </c>
      <c r="C34" s="5">
        <v>0.26100000000000001</v>
      </c>
      <c r="D34" s="33">
        <f t="shared" si="0"/>
        <v>31.291</v>
      </c>
      <c r="E34" s="5">
        <v>0.93500000000000005</v>
      </c>
      <c r="F34" s="15">
        <f t="shared" si="4"/>
        <v>67000</v>
      </c>
      <c r="G34" s="5">
        <f t="shared" si="5"/>
        <v>67400</v>
      </c>
      <c r="H34" s="7">
        <f t="shared" si="6"/>
        <v>25300</v>
      </c>
      <c r="I34" s="30">
        <f t="shared" si="2"/>
        <v>31000</v>
      </c>
      <c r="J34">
        <f t="shared" si="1"/>
        <v>31999</v>
      </c>
      <c r="K34" s="31">
        <v>2722.666667</v>
      </c>
      <c r="AD34" s="13">
        <f t="shared" si="3"/>
        <v>49</v>
      </c>
    </row>
    <row r="35" spans="1:30" ht="15">
      <c r="A35" s="3" t="s">
        <v>43</v>
      </c>
      <c r="B35" s="23">
        <v>34.020000000000003</v>
      </c>
      <c r="C35" s="5">
        <v>0.26100000000000001</v>
      </c>
      <c r="D35" s="33">
        <f t="shared" si="0"/>
        <v>34.281000000000006</v>
      </c>
      <c r="E35" s="5">
        <v>1.4</v>
      </c>
      <c r="F35" s="15">
        <f t="shared" si="4"/>
        <v>67500</v>
      </c>
      <c r="G35" s="5">
        <f t="shared" si="5"/>
        <v>67900</v>
      </c>
      <c r="H35" s="7">
        <f t="shared" si="6"/>
        <v>25400</v>
      </c>
      <c r="I35" s="30">
        <f t="shared" si="2"/>
        <v>32000</v>
      </c>
      <c r="J35">
        <f t="shared" si="1"/>
        <v>32999</v>
      </c>
      <c r="K35" s="31">
        <v>2796.166667</v>
      </c>
      <c r="AD35" s="13">
        <f t="shared" si="3"/>
        <v>50</v>
      </c>
    </row>
    <row r="36" spans="1:30" ht="15">
      <c r="A36" s="3" t="s">
        <v>44</v>
      </c>
      <c r="B36" s="23">
        <v>33.82</v>
      </c>
      <c r="C36" s="5">
        <v>0.26100000000000001</v>
      </c>
      <c r="D36" s="33">
        <f t="shared" si="0"/>
        <v>34.081000000000003</v>
      </c>
      <c r="E36" s="5">
        <v>1.2</v>
      </c>
      <c r="F36" s="15">
        <f t="shared" si="4"/>
        <v>68000</v>
      </c>
      <c r="G36" s="5">
        <f t="shared" si="5"/>
        <v>68400</v>
      </c>
      <c r="H36" s="7">
        <f t="shared" si="6"/>
        <v>25500</v>
      </c>
      <c r="I36" s="30">
        <f t="shared" si="2"/>
        <v>33000</v>
      </c>
      <c r="J36">
        <f t="shared" si="1"/>
        <v>33999</v>
      </c>
      <c r="K36" s="31">
        <v>2869.666667</v>
      </c>
      <c r="AD36" s="13">
        <f t="shared" si="3"/>
        <v>51</v>
      </c>
    </row>
    <row r="37" spans="1:30" ht="15">
      <c r="A37" s="3" t="s">
        <v>45</v>
      </c>
      <c r="B37" s="23">
        <v>33.049999999999997</v>
      </c>
      <c r="C37" s="5">
        <v>0.26100000000000001</v>
      </c>
      <c r="D37" s="33">
        <f t="shared" si="0"/>
        <v>33.311</v>
      </c>
      <c r="E37" s="5">
        <v>1.1200000000000001</v>
      </c>
      <c r="F37" s="15">
        <f t="shared" si="4"/>
        <v>68500</v>
      </c>
      <c r="G37" s="5">
        <f t="shared" si="5"/>
        <v>68900</v>
      </c>
      <c r="H37" s="7">
        <f t="shared" si="6"/>
        <v>25600</v>
      </c>
      <c r="I37" s="30">
        <f t="shared" si="2"/>
        <v>34000</v>
      </c>
      <c r="J37">
        <f t="shared" si="1"/>
        <v>34999</v>
      </c>
      <c r="K37" s="31">
        <v>2943.166667</v>
      </c>
      <c r="AD37" s="13">
        <f t="shared" si="3"/>
        <v>52</v>
      </c>
    </row>
    <row r="38" spans="1:30" ht="15">
      <c r="A38" s="3" t="s">
        <v>46</v>
      </c>
      <c r="B38" s="23">
        <v>32.85</v>
      </c>
      <c r="C38" s="5">
        <v>0.26100000000000001</v>
      </c>
      <c r="D38" s="33">
        <f t="shared" si="0"/>
        <v>33.111000000000004</v>
      </c>
      <c r="E38" s="5">
        <v>1.02</v>
      </c>
      <c r="F38" s="15">
        <f t="shared" si="4"/>
        <v>69000</v>
      </c>
      <c r="G38" s="5">
        <f t="shared" si="5"/>
        <v>69400</v>
      </c>
      <c r="H38" s="7">
        <f t="shared" si="6"/>
        <v>25700</v>
      </c>
      <c r="I38" s="30">
        <f t="shared" si="2"/>
        <v>35000</v>
      </c>
      <c r="J38">
        <f t="shared" si="1"/>
        <v>35999</v>
      </c>
      <c r="K38" s="31">
        <v>3000.5</v>
      </c>
      <c r="AD38" s="13">
        <f t="shared" si="3"/>
        <v>53</v>
      </c>
    </row>
    <row r="39" spans="1:30" ht="15">
      <c r="A39" s="3" t="s">
        <v>47</v>
      </c>
      <c r="B39" s="23">
        <v>31.72</v>
      </c>
      <c r="C39" s="5">
        <v>0.26100000000000001</v>
      </c>
      <c r="D39" s="33">
        <f t="shared" si="0"/>
        <v>31.980999999999998</v>
      </c>
      <c r="E39" s="5">
        <v>0.94</v>
      </c>
      <c r="F39" s="15">
        <f t="shared" si="4"/>
        <v>69500</v>
      </c>
      <c r="G39" s="5">
        <f t="shared" si="5"/>
        <v>69900</v>
      </c>
      <c r="H39" s="7">
        <f t="shared" si="6"/>
        <v>25800</v>
      </c>
      <c r="I39" s="30">
        <f t="shared" si="2"/>
        <v>36000</v>
      </c>
      <c r="J39">
        <f t="shared" si="1"/>
        <v>36999</v>
      </c>
      <c r="K39" s="31">
        <v>3015.583333</v>
      </c>
      <c r="AD39" s="13">
        <f t="shared" si="3"/>
        <v>54</v>
      </c>
    </row>
    <row r="40" spans="1:30" ht="15">
      <c r="A40" s="3" t="s">
        <v>48</v>
      </c>
      <c r="B40" s="23">
        <v>33.049999999999997</v>
      </c>
      <c r="C40" s="5">
        <v>0.26100000000000001</v>
      </c>
      <c r="D40" s="33">
        <f t="shared" si="0"/>
        <v>33.311</v>
      </c>
      <c r="E40" s="5">
        <v>1.615</v>
      </c>
      <c r="F40" s="15">
        <f t="shared" si="4"/>
        <v>70000</v>
      </c>
      <c r="G40" s="5">
        <f t="shared" si="5"/>
        <v>70400</v>
      </c>
      <c r="H40" s="7">
        <f t="shared" si="6"/>
        <v>25900</v>
      </c>
      <c r="I40" s="30">
        <f t="shared" si="2"/>
        <v>37000</v>
      </c>
      <c r="J40">
        <f t="shared" si="1"/>
        <v>37999</v>
      </c>
      <c r="K40" s="31">
        <v>3015.583333</v>
      </c>
      <c r="AD40" s="13">
        <f t="shared" si="3"/>
        <v>55</v>
      </c>
    </row>
    <row r="41" spans="1:30" ht="15">
      <c r="A41" s="3" t="s">
        <v>49</v>
      </c>
      <c r="B41" s="23">
        <v>32.99</v>
      </c>
      <c r="C41" s="5">
        <v>0.26100000000000001</v>
      </c>
      <c r="D41" s="33">
        <f t="shared" si="0"/>
        <v>33.251000000000005</v>
      </c>
      <c r="E41" s="5">
        <v>1.21</v>
      </c>
      <c r="F41" s="15">
        <f t="shared" si="4"/>
        <v>70500</v>
      </c>
      <c r="G41" s="5">
        <f t="shared" si="5"/>
        <v>70900</v>
      </c>
      <c r="H41" s="7">
        <f t="shared" si="6"/>
        <v>26000</v>
      </c>
      <c r="I41" s="30">
        <f t="shared" si="2"/>
        <v>38000</v>
      </c>
      <c r="J41">
        <f t="shared" si="1"/>
        <v>38999</v>
      </c>
      <c r="K41" s="31">
        <v>3015.583333</v>
      </c>
      <c r="AD41" s="13">
        <f t="shared" si="3"/>
        <v>56</v>
      </c>
    </row>
    <row r="42" spans="1:30" ht="15">
      <c r="A42" s="3" t="s">
        <v>50</v>
      </c>
      <c r="B42" s="23">
        <v>32.5</v>
      </c>
      <c r="C42" s="5">
        <v>0.26100000000000001</v>
      </c>
      <c r="D42" s="33">
        <f t="shared" si="0"/>
        <v>32.761000000000003</v>
      </c>
      <c r="E42" s="5">
        <v>1.3</v>
      </c>
      <c r="F42" s="15">
        <f t="shared" si="4"/>
        <v>71000</v>
      </c>
      <c r="G42" s="5">
        <f t="shared" si="5"/>
        <v>71400</v>
      </c>
      <c r="H42" s="7">
        <f t="shared" si="6"/>
        <v>26100</v>
      </c>
      <c r="I42" s="30">
        <f t="shared" si="2"/>
        <v>39000</v>
      </c>
      <c r="J42">
        <f t="shared" si="1"/>
        <v>39999</v>
      </c>
      <c r="K42" s="31">
        <v>3015.583333</v>
      </c>
      <c r="AD42" s="13">
        <f t="shared" si="3"/>
        <v>57</v>
      </c>
    </row>
    <row r="43" spans="1:30" ht="15">
      <c r="A43" s="3" t="s">
        <v>51</v>
      </c>
      <c r="B43" s="23">
        <v>33.43</v>
      </c>
      <c r="C43" s="5">
        <v>0.26100000000000001</v>
      </c>
      <c r="D43" s="33">
        <f t="shared" si="0"/>
        <v>33.691000000000003</v>
      </c>
      <c r="E43" s="5">
        <v>1.655</v>
      </c>
      <c r="F43" s="15">
        <f t="shared" si="4"/>
        <v>71500</v>
      </c>
      <c r="G43" s="5">
        <f t="shared" si="5"/>
        <v>71900</v>
      </c>
      <c r="H43" s="7">
        <f t="shared" si="6"/>
        <v>26200</v>
      </c>
      <c r="I43" s="30">
        <f t="shared" si="2"/>
        <v>40000</v>
      </c>
      <c r="J43">
        <f t="shared" si="1"/>
        <v>40999</v>
      </c>
      <c r="K43" s="31">
        <v>3015.583333</v>
      </c>
      <c r="AD43" s="13">
        <f t="shared" si="3"/>
        <v>58</v>
      </c>
    </row>
    <row r="44" spans="1:30" ht="15">
      <c r="A44" s="3" t="s">
        <v>52</v>
      </c>
      <c r="B44" s="23">
        <v>33.700000000000003</v>
      </c>
      <c r="C44" s="5">
        <v>0.26100000000000001</v>
      </c>
      <c r="D44" s="33">
        <f t="shared" si="0"/>
        <v>33.961000000000006</v>
      </c>
      <c r="E44" s="5">
        <v>1.01</v>
      </c>
      <c r="F44" s="15">
        <f t="shared" si="4"/>
        <v>72000</v>
      </c>
      <c r="G44" s="5">
        <f t="shared" si="5"/>
        <v>72400</v>
      </c>
      <c r="H44" s="7">
        <f t="shared" si="6"/>
        <v>26300</v>
      </c>
      <c r="I44" s="30">
        <f t="shared" si="2"/>
        <v>41000</v>
      </c>
      <c r="J44">
        <f t="shared" si="1"/>
        <v>41999</v>
      </c>
      <c r="K44" s="31">
        <v>3015.583333</v>
      </c>
      <c r="AD44" s="13">
        <f t="shared" si="3"/>
        <v>59</v>
      </c>
    </row>
    <row r="45" spans="1:30" ht="15">
      <c r="A45" s="3" t="s">
        <v>53</v>
      </c>
      <c r="B45" s="23">
        <v>33.950000000000003</v>
      </c>
      <c r="C45" s="5">
        <v>0.26100000000000001</v>
      </c>
      <c r="D45" s="33">
        <f t="shared" si="0"/>
        <v>34.211000000000006</v>
      </c>
      <c r="E45" s="5">
        <v>1.365</v>
      </c>
      <c r="F45" s="15">
        <f t="shared" si="4"/>
        <v>72500</v>
      </c>
      <c r="G45" s="5">
        <f t="shared" si="5"/>
        <v>72900</v>
      </c>
      <c r="H45" s="7">
        <f t="shared" si="6"/>
        <v>26400</v>
      </c>
      <c r="I45" s="30">
        <f t="shared" si="2"/>
        <v>42000</v>
      </c>
      <c r="J45">
        <f t="shared" si="1"/>
        <v>42999</v>
      </c>
      <c r="K45" s="31">
        <v>3015.583333</v>
      </c>
      <c r="AD45" s="13">
        <f t="shared" si="3"/>
        <v>60</v>
      </c>
    </row>
    <row r="46" spans="1:30" ht="15">
      <c r="A46" s="3" t="s">
        <v>54</v>
      </c>
      <c r="B46" s="23">
        <v>33.700000000000003</v>
      </c>
      <c r="C46" s="5">
        <v>0.26100000000000001</v>
      </c>
      <c r="D46" s="33">
        <f t="shared" si="0"/>
        <v>33.961000000000006</v>
      </c>
      <c r="E46" s="5">
        <v>1.05</v>
      </c>
      <c r="F46" s="15">
        <f t="shared" si="4"/>
        <v>73000</v>
      </c>
      <c r="G46" s="5">
        <f t="shared" si="5"/>
        <v>73400</v>
      </c>
      <c r="H46" s="7">
        <f t="shared" si="6"/>
        <v>26500</v>
      </c>
      <c r="I46" s="30">
        <f t="shared" si="2"/>
        <v>43000</v>
      </c>
      <c r="J46">
        <f t="shared" si="1"/>
        <v>43999</v>
      </c>
      <c r="K46" s="31">
        <v>3015.583333</v>
      </c>
      <c r="AD46" s="13">
        <f t="shared" si="3"/>
        <v>61</v>
      </c>
    </row>
    <row r="47" spans="1:30" ht="15">
      <c r="A47" s="3" t="s">
        <v>55</v>
      </c>
      <c r="B47" s="23">
        <v>33.1</v>
      </c>
      <c r="C47" s="5">
        <v>0.26100000000000001</v>
      </c>
      <c r="D47" s="33">
        <f t="shared" si="0"/>
        <v>33.361000000000004</v>
      </c>
      <c r="E47" s="5">
        <v>1.36</v>
      </c>
      <c r="F47" s="15">
        <f t="shared" si="4"/>
        <v>73500</v>
      </c>
      <c r="G47" s="5">
        <f t="shared" si="5"/>
        <v>73900</v>
      </c>
      <c r="H47" s="7">
        <f t="shared" si="6"/>
        <v>26600</v>
      </c>
      <c r="I47" s="30">
        <f t="shared" si="2"/>
        <v>44000</v>
      </c>
      <c r="J47">
        <f t="shared" si="1"/>
        <v>44999</v>
      </c>
      <c r="K47" s="31">
        <v>3015.583333</v>
      </c>
      <c r="AD47" s="13">
        <f t="shared" si="3"/>
        <v>62</v>
      </c>
    </row>
    <row r="48" spans="1:30" ht="15">
      <c r="A48" s="3" t="s">
        <v>56</v>
      </c>
      <c r="B48" s="23">
        <v>33.549999999999997</v>
      </c>
      <c r="C48" s="5">
        <v>0.26100000000000001</v>
      </c>
      <c r="D48" s="33">
        <f t="shared" si="0"/>
        <v>33.811</v>
      </c>
      <c r="E48" s="5">
        <v>1.105</v>
      </c>
      <c r="F48" s="15">
        <f t="shared" si="4"/>
        <v>74000</v>
      </c>
      <c r="G48" s="5">
        <f t="shared" si="5"/>
        <v>74400</v>
      </c>
      <c r="H48" s="7">
        <f t="shared" si="6"/>
        <v>26700</v>
      </c>
      <c r="I48" s="30">
        <f t="shared" si="2"/>
        <v>45000</v>
      </c>
      <c r="J48">
        <f t="shared" si="1"/>
        <v>45999</v>
      </c>
      <c r="K48" s="31">
        <v>3015.583333</v>
      </c>
      <c r="AD48" s="13">
        <f t="shared" si="3"/>
        <v>63</v>
      </c>
    </row>
    <row r="49" spans="1:30" ht="15">
      <c r="A49" s="3" t="s">
        <v>57</v>
      </c>
      <c r="B49" s="23">
        <v>34.39</v>
      </c>
      <c r="C49" s="5">
        <v>0.26100000000000001</v>
      </c>
      <c r="D49" s="33">
        <f t="shared" si="0"/>
        <v>34.651000000000003</v>
      </c>
      <c r="E49" s="5">
        <v>1.2150000000000001</v>
      </c>
      <c r="F49" s="15">
        <f t="shared" si="4"/>
        <v>74500</v>
      </c>
      <c r="G49" s="5">
        <f t="shared" si="5"/>
        <v>74900</v>
      </c>
      <c r="H49" s="7">
        <f t="shared" si="6"/>
        <v>26800</v>
      </c>
      <c r="I49" s="30">
        <f t="shared" si="2"/>
        <v>46000</v>
      </c>
      <c r="J49">
        <f t="shared" si="1"/>
        <v>46999</v>
      </c>
      <c r="K49" s="31">
        <v>3015.583333</v>
      </c>
      <c r="AD49" s="13">
        <f t="shared" si="3"/>
        <v>64</v>
      </c>
    </row>
    <row r="50" spans="1:30" ht="15">
      <c r="A50" s="3" t="s">
        <v>58</v>
      </c>
      <c r="B50" s="23">
        <v>33.92</v>
      </c>
      <c r="C50" s="5">
        <v>0.26100000000000001</v>
      </c>
      <c r="D50" s="33">
        <f t="shared" si="0"/>
        <v>34.181000000000004</v>
      </c>
      <c r="E50" s="5">
        <v>1.23</v>
      </c>
      <c r="F50" s="15">
        <f t="shared" si="4"/>
        <v>75000</v>
      </c>
      <c r="G50" s="5">
        <f t="shared" si="5"/>
        <v>75400</v>
      </c>
      <c r="H50" s="7">
        <f t="shared" si="6"/>
        <v>26900</v>
      </c>
      <c r="I50" s="30">
        <f t="shared" si="2"/>
        <v>47000</v>
      </c>
      <c r="J50">
        <f t="shared" si="1"/>
        <v>47999</v>
      </c>
      <c r="K50" s="31">
        <v>3015.583333</v>
      </c>
      <c r="AD50" s="13">
        <f t="shared" si="3"/>
        <v>65</v>
      </c>
    </row>
    <row r="51" spans="1:30" ht="15">
      <c r="A51" s="3" t="s">
        <v>59</v>
      </c>
      <c r="B51" s="23">
        <v>33.75</v>
      </c>
      <c r="C51" s="5">
        <v>0.26100000000000001</v>
      </c>
      <c r="D51" s="33">
        <f t="shared" si="0"/>
        <v>34.011000000000003</v>
      </c>
      <c r="E51" s="5">
        <v>1.18</v>
      </c>
      <c r="F51" s="15">
        <f t="shared" si="4"/>
        <v>75500</v>
      </c>
      <c r="G51" s="5">
        <f t="shared" si="5"/>
        <v>75900</v>
      </c>
      <c r="H51" s="7">
        <f t="shared" si="6"/>
        <v>27000</v>
      </c>
      <c r="I51" s="30">
        <f t="shared" si="2"/>
        <v>48000</v>
      </c>
      <c r="J51">
        <f t="shared" si="1"/>
        <v>48999</v>
      </c>
      <c r="K51" s="31">
        <v>3015.583333</v>
      </c>
      <c r="AD51" s="13">
        <f t="shared" si="3"/>
        <v>66</v>
      </c>
    </row>
    <row r="52" spans="1:30" ht="15">
      <c r="A52" s="3" t="s">
        <v>60</v>
      </c>
      <c r="B52" s="23">
        <v>32.950000000000003</v>
      </c>
      <c r="C52" s="5">
        <v>0.26100000000000001</v>
      </c>
      <c r="D52" s="33">
        <f t="shared" si="0"/>
        <v>33.211000000000006</v>
      </c>
      <c r="E52" s="5">
        <v>1.32</v>
      </c>
      <c r="F52" s="15">
        <f t="shared" si="4"/>
        <v>76000</v>
      </c>
      <c r="G52" s="5">
        <f t="shared" si="5"/>
        <v>76400</v>
      </c>
      <c r="H52" s="7">
        <f t="shared" si="6"/>
        <v>27100</v>
      </c>
      <c r="I52" s="30">
        <f t="shared" si="2"/>
        <v>49000</v>
      </c>
      <c r="J52">
        <f t="shared" si="1"/>
        <v>49999</v>
      </c>
      <c r="K52" s="31">
        <v>3015.583333</v>
      </c>
      <c r="AD52" s="13">
        <f t="shared" si="3"/>
        <v>67</v>
      </c>
    </row>
    <row r="53" spans="1:30" ht="15">
      <c r="A53" s="3" t="s">
        <v>61</v>
      </c>
      <c r="B53" s="23">
        <v>34</v>
      </c>
      <c r="C53" s="5">
        <v>0.26100000000000001</v>
      </c>
      <c r="D53" s="33">
        <f t="shared" si="0"/>
        <v>34.261000000000003</v>
      </c>
      <c r="E53" s="5">
        <v>1.2</v>
      </c>
      <c r="F53" s="15">
        <f t="shared" si="4"/>
        <v>76500</v>
      </c>
      <c r="G53" s="5">
        <f t="shared" si="5"/>
        <v>76900</v>
      </c>
      <c r="H53" s="7">
        <f t="shared" si="6"/>
        <v>27200</v>
      </c>
      <c r="I53" s="30">
        <f t="shared" si="2"/>
        <v>50000</v>
      </c>
      <c r="J53">
        <f t="shared" si="1"/>
        <v>50999</v>
      </c>
      <c r="K53" s="31">
        <v>3015.583333</v>
      </c>
      <c r="AD53" s="13">
        <f t="shared" si="3"/>
        <v>68</v>
      </c>
    </row>
    <row r="54" spans="1:30" ht="15">
      <c r="A54" s="3" t="s">
        <v>62</v>
      </c>
      <c r="B54" s="23">
        <v>33.6</v>
      </c>
      <c r="C54" s="5">
        <v>0.26100000000000001</v>
      </c>
      <c r="D54" s="33">
        <f t="shared" si="0"/>
        <v>33.861000000000004</v>
      </c>
      <c r="E54" s="5">
        <v>1.85</v>
      </c>
      <c r="F54" s="15">
        <f t="shared" si="4"/>
        <v>77000</v>
      </c>
      <c r="G54" s="5">
        <f t="shared" si="5"/>
        <v>77400</v>
      </c>
      <c r="H54" s="7">
        <f t="shared" si="6"/>
        <v>27300</v>
      </c>
      <c r="I54" s="30">
        <f t="shared" si="2"/>
        <v>51000</v>
      </c>
      <c r="J54">
        <f t="shared" si="1"/>
        <v>51999</v>
      </c>
      <c r="K54" s="31">
        <v>3015.583333</v>
      </c>
      <c r="AD54" s="13">
        <f t="shared" si="3"/>
        <v>69</v>
      </c>
    </row>
    <row r="55" spans="1:30" ht="15">
      <c r="A55" s="3" t="s">
        <v>63</v>
      </c>
      <c r="B55" s="23">
        <v>34.18</v>
      </c>
      <c r="C55" s="5">
        <v>0.26100000000000001</v>
      </c>
      <c r="D55" s="33">
        <f t="shared" si="0"/>
        <v>34.441000000000003</v>
      </c>
      <c r="E55" s="5">
        <v>1.2949999999999999</v>
      </c>
      <c r="F55" s="15">
        <f t="shared" si="4"/>
        <v>77500</v>
      </c>
      <c r="G55" s="5">
        <f t="shared" si="5"/>
        <v>77900</v>
      </c>
      <c r="H55" s="7">
        <f t="shared" si="6"/>
        <v>27400</v>
      </c>
      <c r="I55" s="30">
        <f t="shared" si="2"/>
        <v>52000</v>
      </c>
      <c r="J55">
        <f t="shared" si="1"/>
        <v>52999</v>
      </c>
      <c r="K55" s="31">
        <v>3015.583333</v>
      </c>
      <c r="AD55" s="13">
        <f t="shared" si="3"/>
        <v>70</v>
      </c>
    </row>
    <row r="56" spans="1:30" ht="15">
      <c r="A56" s="3" t="s">
        <v>64</v>
      </c>
      <c r="B56" s="23">
        <v>33.47</v>
      </c>
      <c r="C56" s="5">
        <v>0.26100000000000001</v>
      </c>
      <c r="D56" s="33">
        <f t="shared" si="0"/>
        <v>33.731000000000002</v>
      </c>
      <c r="E56" s="5">
        <v>1.155</v>
      </c>
      <c r="F56" s="15">
        <f t="shared" si="4"/>
        <v>78000</v>
      </c>
      <c r="G56" s="5">
        <f t="shared" si="5"/>
        <v>78400</v>
      </c>
      <c r="H56" s="7">
        <f t="shared" si="6"/>
        <v>27500</v>
      </c>
      <c r="I56" s="30">
        <f t="shared" si="2"/>
        <v>53000</v>
      </c>
      <c r="J56">
        <f t="shared" si="1"/>
        <v>53999</v>
      </c>
      <c r="K56" s="31">
        <v>3015.583333</v>
      </c>
      <c r="AD56" s="13">
        <f t="shared" si="3"/>
        <v>71</v>
      </c>
    </row>
    <row r="57" spans="1:30" ht="15">
      <c r="A57" s="3" t="s">
        <v>65</v>
      </c>
      <c r="B57" s="23">
        <v>33.97</v>
      </c>
      <c r="C57" s="5">
        <v>0.26100000000000001</v>
      </c>
      <c r="D57" s="33">
        <f t="shared" si="0"/>
        <v>34.231000000000002</v>
      </c>
      <c r="E57" s="5">
        <v>1.335</v>
      </c>
      <c r="F57" s="15">
        <f t="shared" si="4"/>
        <v>78500</v>
      </c>
      <c r="G57" s="5">
        <f t="shared" si="5"/>
        <v>78900</v>
      </c>
      <c r="H57" s="7">
        <f t="shared" si="6"/>
        <v>27600</v>
      </c>
      <c r="I57" s="30">
        <f t="shared" si="2"/>
        <v>54000</v>
      </c>
      <c r="J57">
        <f t="shared" si="1"/>
        <v>54999</v>
      </c>
      <c r="K57" s="31">
        <v>3015.583333</v>
      </c>
      <c r="AD57" s="13">
        <f t="shared" si="3"/>
        <v>72</v>
      </c>
    </row>
    <row r="58" spans="1:30" ht="15">
      <c r="A58" s="3" t="s">
        <v>66</v>
      </c>
      <c r="B58" s="23">
        <v>33.89</v>
      </c>
      <c r="C58" s="5">
        <v>0.26100000000000001</v>
      </c>
      <c r="D58" s="33">
        <f t="shared" si="0"/>
        <v>34.151000000000003</v>
      </c>
      <c r="E58" s="5">
        <v>0.82</v>
      </c>
      <c r="F58" s="15">
        <f t="shared" si="4"/>
        <v>79000</v>
      </c>
      <c r="G58" s="5">
        <f t="shared" si="5"/>
        <v>79400</v>
      </c>
      <c r="H58" s="7">
        <f t="shared" si="6"/>
        <v>27700</v>
      </c>
      <c r="I58" s="30">
        <f t="shared" si="2"/>
        <v>55000</v>
      </c>
      <c r="J58">
        <f t="shared" si="1"/>
        <v>55999</v>
      </c>
      <c r="K58" s="31">
        <v>3015.583333</v>
      </c>
      <c r="AD58" s="13">
        <f t="shared" si="3"/>
        <v>73</v>
      </c>
    </row>
    <row r="59" spans="1:30" ht="15">
      <c r="A59" s="3" t="s">
        <v>67</v>
      </c>
      <c r="B59" s="23">
        <v>33.770000000000003</v>
      </c>
      <c r="C59" s="5">
        <v>0.26100000000000001</v>
      </c>
      <c r="D59" s="33">
        <f t="shared" si="0"/>
        <v>34.031000000000006</v>
      </c>
      <c r="E59" s="5">
        <v>0.97</v>
      </c>
      <c r="F59" s="15">
        <f t="shared" si="4"/>
        <v>79500</v>
      </c>
      <c r="G59" s="5">
        <f t="shared" si="5"/>
        <v>79900</v>
      </c>
      <c r="H59" s="7">
        <f t="shared" si="6"/>
        <v>27800</v>
      </c>
      <c r="I59" s="30">
        <f t="shared" si="2"/>
        <v>56000</v>
      </c>
      <c r="J59">
        <f t="shared" si="1"/>
        <v>56999</v>
      </c>
      <c r="K59" s="31">
        <v>3015.583333</v>
      </c>
      <c r="AD59" s="13">
        <f t="shared" si="3"/>
        <v>74</v>
      </c>
    </row>
    <row r="60" spans="1:30" ht="15">
      <c r="A60" s="3" t="s">
        <v>68</v>
      </c>
      <c r="B60" s="23">
        <v>32.6</v>
      </c>
      <c r="C60" s="5">
        <v>0.26100000000000001</v>
      </c>
      <c r="D60" s="33">
        <f t="shared" si="0"/>
        <v>32.861000000000004</v>
      </c>
      <c r="E60" s="5">
        <v>0.85</v>
      </c>
      <c r="F60" s="15">
        <f t="shared" si="4"/>
        <v>80000</v>
      </c>
      <c r="G60" s="5">
        <f t="shared" si="5"/>
        <v>80400</v>
      </c>
      <c r="H60" s="7">
        <f t="shared" si="6"/>
        <v>27900</v>
      </c>
      <c r="I60" s="30">
        <f t="shared" si="2"/>
        <v>57000</v>
      </c>
      <c r="J60">
        <f t="shared" si="1"/>
        <v>57999</v>
      </c>
      <c r="K60" s="31">
        <v>3015.583333</v>
      </c>
      <c r="AD60" s="13">
        <f t="shared" si="3"/>
        <v>75</v>
      </c>
    </row>
    <row r="61" spans="1:30" ht="15">
      <c r="A61" s="3" t="s">
        <v>69</v>
      </c>
      <c r="B61" s="23">
        <v>33.6</v>
      </c>
      <c r="C61" s="5">
        <v>0.26100000000000001</v>
      </c>
      <c r="D61" s="33">
        <f t="shared" si="0"/>
        <v>33.861000000000004</v>
      </c>
      <c r="E61" s="5">
        <v>1.2649999999999999</v>
      </c>
      <c r="F61" s="15">
        <f t="shared" si="4"/>
        <v>80500</v>
      </c>
      <c r="G61" s="5">
        <f t="shared" si="5"/>
        <v>80900</v>
      </c>
      <c r="H61" s="7">
        <f t="shared" si="6"/>
        <v>28000</v>
      </c>
      <c r="I61" s="30">
        <f t="shared" si="2"/>
        <v>58000</v>
      </c>
      <c r="J61">
        <f t="shared" si="1"/>
        <v>58999</v>
      </c>
      <c r="K61" s="31">
        <v>3015.583333</v>
      </c>
      <c r="AD61" s="13">
        <f t="shared" si="3"/>
        <v>76</v>
      </c>
    </row>
    <row r="62" spans="1:30" ht="15">
      <c r="A62" s="3" t="s">
        <v>70</v>
      </c>
      <c r="B62" s="23">
        <v>33.93</v>
      </c>
      <c r="C62" s="5">
        <v>0.26100000000000001</v>
      </c>
      <c r="D62" s="33">
        <f t="shared" si="0"/>
        <v>34.191000000000003</v>
      </c>
      <c r="E62" s="5">
        <v>1.1850000000000001</v>
      </c>
      <c r="F62" s="15">
        <f t="shared" si="4"/>
        <v>81000</v>
      </c>
      <c r="G62" s="5">
        <f t="shared" si="5"/>
        <v>81400</v>
      </c>
      <c r="H62" s="7">
        <f t="shared" si="6"/>
        <v>28100</v>
      </c>
      <c r="I62" s="30">
        <f t="shared" si="2"/>
        <v>59000</v>
      </c>
      <c r="J62">
        <f t="shared" si="1"/>
        <v>59999</v>
      </c>
      <c r="K62" s="31">
        <v>3015.583333</v>
      </c>
      <c r="AD62" s="13">
        <f t="shared" si="3"/>
        <v>77</v>
      </c>
    </row>
    <row r="63" spans="1:30" ht="15">
      <c r="A63" s="3" t="s">
        <v>71</v>
      </c>
      <c r="B63" s="23">
        <v>33.700000000000003</v>
      </c>
      <c r="C63" s="5">
        <v>0.26100000000000001</v>
      </c>
      <c r="D63" s="33">
        <f t="shared" si="0"/>
        <v>33.961000000000006</v>
      </c>
      <c r="E63" s="5">
        <v>1.175</v>
      </c>
      <c r="F63" s="15">
        <f t="shared" si="4"/>
        <v>81500</v>
      </c>
      <c r="G63" s="5">
        <f t="shared" si="5"/>
        <v>81900</v>
      </c>
      <c r="H63" s="7">
        <f t="shared" si="6"/>
        <v>28200</v>
      </c>
      <c r="I63" s="30">
        <f t="shared" si="2"/>
        <v>60000</v>
      </c>
      <c r="J63">
        <f t="shared" si="1"/>
        <v>60999</v>
      </c>
      <c r="K63" s="31">
        <v>2992.75</v>
      </c>
      <c r="AD63" s="13">
        <f t="shared" si="3"/>
        <v>78</v>
      </c>
    </row>
    <row r="64" spans="1:30" ht="15">
      <c r="A64" s="3" t="s">
        <v>72</v>
      </c>
      <c r="B64" s="23">
        <v>33.1</v>
      </c>
      <c r="C64" s="5">
        <v>0.26100000000000001</v>
      </c>
      <c r="D64" s="33">
        <f t="shared" si="0"/>
        <v>33.361000000000004</v>
      </c>
      <c r="E64" s="5">
        <v>1.01</v>
      </c>
      <c r="F64" s="15">
        <f t="shared" si="4"/>
        <v>82000</v>
      </c>
      <c r="G64" s="5">
        <f t="shared" si="5"/>
        <v>82400</v>
      </c>
      <c r="H64" s="7">
        <f t="shared" si="6"/>
        <v>28300</v>
      </c>
      <c r="I64" s="30">
        <f t="shared" si="2"/>
        <v>61000</v>
      </c>
      <c r="J64">
        <f t="shared" si="1"/>
        <v>61999</v>
      </c>
      <c r="K64" s="31">
        <v>2962.75</v>
      </c>
      <c r="AD64" s="13">
        <f t="shared" si="3"/>
        <v>79</v>
      </c>
    </row>
    <row r="65" spans="1:30" ht="15">
      <c r="A65" s="3" t="s">
        <v>73</v>
      </c>
      <c r="B65" s="23">
        <v>32.69</v>
      </c>
      <c r="C65" s="5">
        <v>0.26100000000000001</v>
      </c>
      <c r="D65" s="33">
        <f t="shared" si="0"/>
        <v>32.951000000000001</v>
      </c>
      <c r="E65" s="5">
        <v>1.02</v>
      </c>
      <c r="F65" s="15">
        <f t="shared" si="4"/>
        <v>82500</v>
      </c>
      <c r="G65" s="5">
        <f t="shared" si="5"/>
        <v>82900</v>
      </c>
      <c r="H65" s="7">
        <f t="shared" si="6"/>
        <v>28400</v>
      </c>
      <c r="I65" s="30">
        <f t="shared" si="2"/>
        <v>62000</v>
      </c>
      <c r="J65">
        <f t="shared" si="1"/>
        <v>62999</v>
      </c>
      <c r="K65" s="31">
        <v>2932.75</v>
      </c>
      <c r="AD65" s="13">
        <f t="shared" si="3"/>
        <v>80</v>
      </c>
    </row>
    <row r="66" spans="1:30" ht="15">
      <c r="A66" s="3" t="s">
        <v>74</v>
      </c>
      <c r="B66" s="23">
        <v>32.380000000000003</v>
      </c>
      <c r="C66" s="5">
        <v>0.26100000000000001</v>
      </c>
      <c r="D66" s="33">
        <f t="shared" si="0"/>
        <v>32.641000000000005</v>
      </c>
      <c r="E66" s="5">
        <v>1.39</v>
      </c>
      <c r="F66" s="15">
        <f t="shared" si="4"/>
        <v>83000</v>
      </c>
      <c r="G66" s="5">
        <f t="shared" si="5"/>
        <v>83400</v>
      </c>
      <c r="H66" s="7">
        <f t="shared" si="6"/>
        <v>28500</v>
      </c>
      <c r="I66" s="30">
        <f t="shared" si="2"/>
        <v>63000</v>
      </c>
      <c r="J66">
        <f t="shared" si="1"/>
        <v>63999</v>
      </c>
      <c r="K66" s="31">
        <v>2902.75</v>
      </c>
      <c r="AD66" s="13">
        <f t="shared" si="3"/>
        <v>81</v>
      </c>
    </row>
    <row r="67" spans="1:30" ht="15">
      <c r="A67" s="3" t="s">
        <v>75</v>
      </c>
      <c r="B67" s="23">
        <v>34.6</v>
      </c>
      <c r="C67" s="5">
        <v>0.26100000000000001</v>
      </c>
      <c r="D67" s="33">
        <f t="shared" si="0"/>
        <v>34.861000000000004</v>
      </c>
      <c r="E67" s="5">
        <v>0.82499999999999996</v>
      </c>
      <c r="F67" s="15">
        <f t="shared" si="4"/>
        <v>83500</v>
      </c>
      <c r="G67" s="5">
        <f t="shared" si="5"/>
        <v>83900</v>
      </c>
      <c r="H67" s="7">
        <f t="shared" si="6"/>
        <v>28600</v>
      </c>
      <c r="I67" s="30">
        <f t="shared" si="2"/>
        <v>64000</v>
      </c>
      <c r="J67">
        <f t="shared" si="1"/>
        <v>64999</v>
      </c>
      <c r="K67" s="31">
        <v>2872.75</v>
      </c>
      <c r="AD67" s="13">
        <f t="shared" si="3"/>
        <v>82</v>
      </c>
    </row>
    <row r="68" spans="1:30" ht="15">
      <c r="A68" s="3" t="s">
        <v>76</v>
      </c>
      <c r="B68" s="23">
        <v>31.759999999999998</v>
      </c>
      <c r="C68" s="5">
        <v>0.26100000000000001</v>
      </c>
      <c r="D68" s="33">
        <f t="shared" ref="D68:D131" si="7">B68+C68</f>
        <v>32.021000000000001</v>
      </c>
      <c r="E68" s="5">
        <v>0.84499999999999997</v>
      </c>
      <c r="F68" s="15">
        <f t="shared" si="4"/>
        <v>84000</v>
      </c>
      <c r="G68" s="5">
        <f t="shared" si="5"/>
        <v>84400</v>
      </c>
      <c r="H68" s="7">
        <f t="shared" ref="H68:H131" si="8">H67+100</f>
        <v>28700</v>
      </c>
      <c r="I68" s="30">
        <f t="shared" si="2"/>
        <v>65000</v>
      </c>
      <c r="J68">
        <f t="shared" ref="J68:J131" si="9">I68+999</f>
        <v>65999</v>
      </c>
      <c r="K68" s="31">
        <v>2842.75</v>
      </c>
      <c r="AD68" s="13">
        <f t="shared" si="3"/>
        <v>83</v>
      </c>
    </row>
    <row r="69" spans="1:30" ht="15">
      <c r="A69" s="3" t="s">
        <v>77</v>
      </c>
      <c r="B69" s="23">
        <v>33.840000000000003</v>
      </c>
      <c r="C69" s="5">
        <v>0.26100000000000001</v>
      </c>
      <c r="D69" s="33">
        <f t="shared" si="7"/>
        <v>34.101000000000006</v>
      </c>
      <c r="E69" s="5">
        <v>0.93</v>
      </c>
      <c r="F69" s="15">
        <f t="shared" si="4"/>
        <v>84500</v>
      </c>
      <c r="G69" s="5">
        <f t="shared" si="5"/>
        <v>84900</v>
      </c>
      <c r="H69" s="7">
        <f t="shared" si="8"/>
        <v>28800</v>
      </c>
      <c r="I69" s="30">
        <f t="shared" ref="I69:I132" si="10">I68+1000</f>
        <v>66000</v>
      </c>
      <c r="J69">
        <f t="shared" si="9"/>
        <v>66999</v>
      </c>
      <c r="K69" s="31">
        <v>2812.75</v>
      </c>
      <c r="AD69" s="13">
        <f t="shared" ref="AD69:AD78" si="11">AD68+1</f>
        <v>84</v>
      </c>
    </row>
    <row r="70" spans="1:30" ht="15">
      <c r="A70" s="3" t="s">
        <v>78</v>
      </c>
      <c r="B70" s="23">
        <v>34.21</v>
      </c>
      <c r="C70" s="5">
        <v>0.26100000000000001</v>
      </c>
      <c r="D70" s="33">
        <f t="shared" si="7"/>
        <v>34.471000000000004</v>
      </c>
      <c r="E70" s="5">
        <v>1.24</v>
      </c>
      <c r="F70" s="15">
        <f t="shared" si="4"/>
        <v>85000</v>
      </c>
      <c r="G70" s="5">
        <f t="shared" si="5"/>
        <v>85400</v>
      </c>
      <c r="H70" s="7">
        <f t="shared" si="8"/>
        <v>28900</v>
      </c>
      <c r="I70" s="30">
        <f t="shared" si="10"/>
        <v>67000</v>
      </c>
      <c r="J70">
        <f t="shared" si="9"/>
        <v>67999</v>
      </c>
      <c r="K70" s="31">
        <v>2782.75</v>
      </c>
      <c r="AD70" s="13">
        <f t="shared" si="11"/>
        <v>85</v>
      </c>
    </row>
    <row r="71" spans="1:30" ht="15">
      <c r="A71" s="3" t="s">
        <v>79</v>
      </c>
      <c r="B71" s="23">
        <v>33.800000000000004</v>
      </c>
      <c r="C71" s="5">
        <v>0.26100000000000001</v>
      </c>
      <c r="D71" s="33">
        <f t="shared" si="7"/>
        <v>34.061000000000007</v>
      </c>
      <c r="E71" s="5">
        <v>1.35</v>
      </c>
      <c r="F71" s="15">
        <f t="shared" ref="F71:F134" si="12">G70+100</f>
        <v>85500</v>
      </c>
      <c r="G71" s="5">
        <f t="shared" ref="G71:G134" si="13">F71+400</f>
        <v>85900</v>
      </c>
      <c r="H71" s="7">
        <f t="shared" si="8"/>
        <v>29000</v>
      </c>
      <c r="I71" s="30">
        <f t="shared" si="10"/>
        <v>68000</v>
      </c>
      <c r="J71">
        <f t="shared" si="9"/>
        <v>68999</v>
      </c>
      <c r="K71" s="31">
        <v>2752.75</v>
      </c>
      <c r="AD71" s="13">
        <f t="shared" si="11"/>
        <v>86</v>
      </c>
    </row>
    <row r="72" spans="1:30" ht="15">
      <c r="A72" s="3" t="s">
        <v>80</v>
      </c>
      <c r="B72" s="23">
        <v>31.39</v>
      </c>
      <c r="C72" s="5">
        <v>0.26100000000000001</v>
      </c>
      <c r="D72" s="33">
        <f t="shared" si="7"/>
        <v>31.651</v>
      </c>
      <c r="E72" s="5">
        <v>1.0049999999999999</v>
      </c>
      <c r="F72" s="15">
        <f t="shared" si="12"/>
        <v>86000</v>
      </c>
      <c r="G72" s="5">
        <f t="shared" si="13"/>
        <v>86400</v>
      </c>
      <c r="H72" s="7">
        <f t="shared" si="8"/>
        <v>29100</v>
      </c>
      <c r="I72" s="30">
        <f t="shared" si="10"/>
        <v>69000</v>
      </c>
      <c r="J72">
        <f t="shared" si="9"/>
        <v>69999</v>
      </c>
      <c r="K72" s="31">
        <v>2722.75</v>
      </c>
      <c r="AD72" s="13">
        <f t="shared" si="11"/>
        <v>87</v>
      </c>
    </row>
    <row r="73" spans="1:30" ht="15">
      <c r="A73" s="3" t="s">
        <v>81</v>
      </c>
      <c r="B73" s="23">
        <v>33.42</v>
      </c>
      <c r="C73" s="5">
        <v>0.26100000000000001</v>
      </c>
      <c r="D73" s="33">
        <f t="shared" si="7"/>
        <v>33.681000000000004</v>
      </c>
      <c r="E73" s="5">
        <v>1.373</v>
      </c>
      <c r="F73" s="15">
        <f t="shared" si="12"/>
        <v>86500</v>
      </c>
      <c r="G73" s="5">
        <f t="shared" si="13"/>
        <v>86900</v>
      </c>
      <c r="H73" s="7">
        <f t="shared" si="8"/>
        <v>29200</v>
      </c>
      <c r="I73" s="30">
        <f t="shared" si="10"/>
        <v>70000</v>
      </c>
      <c r="J73">
        <f t="shared" si="9"/>
        <v>70999</v>
      </c>
      <c r="K73" s="31">
        <v>2692.75</v>
      </c>
      <c r="AD73" s="13">
        <f t="shared" si="11"/>
        <v>88</v>
      </c>
    </row>
    <row r="74" spans="1:30" ht="15">
      <c r="A74" s="3" t="s">
        <v>82</v>
      </c>
      <c r="B74" s="23">
        <v>33.480000000000004</v>
      </c>
      <c r="C74" s="5">
        <v>0.26100000000000001</v>
      </c>
      <c r="D74" s="33">
        <f t="shared" si="7"/>
        <v>33.741000000000007</v>
      </c>
      <c r="E74" s="5">
        <v>1.0049999999999999</v>
      </c>
      <c r="F74" s="15">
        <f t="shared" si="12"/>
        <v>87000</v>
      </c>
      <c r="G74" s="5">
        <f t="shared" si="13"/>
        <v>87400</v>
      </c>
      <c r="H74" s="7">
        <f t="shared" si="8"/>
        <v>29300</v>
      </c>
      <c r="I74" s="30">
        <f t="shared" si="10"/>
        <v>71000</v>
      </c>
      <c r="J74">
        <f t="shared" si="9"/>
        <v>71999</v>
      </c>
      <c r="K74" s="31">
        <v>2662.75</v>
      </c>
      <c r="AD74" s="13">
        <f t="shared" si="11"/>
        <v>89</v>
      </c>
    </row>
    <row r="75" spans="1:30" ht="15">
      <c r="A75" s="3" t="s">
        <v>83</v>
      </c>
      <c r="B75" s="23">
        <v>34.369999999999997</v>
      </c>
      <c r="C75" s="5">
        <v>0.26100000000000001</v>
      </c>
      <c r="D75" s="33">
        <f t="shared" si="7"/>
        <v>34.631</v>
      </c>
      <c r="E75" s="5">
        <v>1.2</v>
      </c>
      <c r="F75" s="15">
        <f t="shared" si="12"/>
        <v>87500</v>
      </c>
      <c r="G75" s="5">
        <f t="shared" si="13"/>
        <v>87900</v>
      </c>
      <c r="H75" s="7">
        <f t="shared" si="8"/>
        <v>29400</v>
      </c>
      <c r="I75" s="30">
        <f t="shared" si="10"/>
        <v>72000</v>
      </c>
      <c r="J75">
        <f t="shared" si="9"/>
        <v>72999</v>
      </c>
      <c r="K75" s="31">
        <v>2632.75</v>
      </c>
      <c r="AD75" s="13">
        <f t="shared" si="11"/>
        <v>90</v>
      </c>
    </row>
    <row r="76" spans="1:30" ht="15">
      <c r="A76" s="3" t="s">
        <v>84</v>
      </c>
      <c r="B76" s="23">
        <v>31.549999999999997</v>
      </c>
      <c r="C76" s="5">
        <v>0.26100000000000001</v>
      </c>
      <c r="D76" s="33">
        <f t="shared" si="7"/>
        <v>31.810999999999996</v>
      </c>
      <c r="E76" s="5">
        <v>0.71499999999999997</v>
      </c>
      <c r="F76" s="15">
        <f t="shared" si="12"/>
        <v>88000</v>
      </c>
      <c r="G76" s="5">
        <f t="shared" si="13"/>
        <v>88400</v>
      </c>
      <c r="H76" s="7">
        <f t="shared" si="8"/>
        <v>29500</v>
      </c>
      <c r="I76" s="30">
        <f t="shared" si="10"/>
        <v>73000</v>
      </c>
      <c r="J76">
        <f t="shared" si="9"/>
        <v>73999</v>
      </c>
      <c r="K76" s="31">
        <v>2602.75</v>
      </c>
      <c r="AD76" s="13">
        <f t="shared" si="11"/>
        <v>91</v>
      </c>
    </row>
    <row r="77" spans="1:30" ht="15">
      <c r="A77" s="3" t="s">
        <v>85</v>
      </c>
      <c r="B77" s="23">
        <v>33.119999999999997</v>
      </c>
      <c r="C77" s="5">
        <v>0.26100000000000001</v>
      </c>
      <c r="D77" s="33">
        <f t="shared" si="7"/>
        <v>33.381</v>
      </c>
      <c r="E77" s="5">
        <v>1.1579999999999999</v>
      </c>
      <c r="F77" s="15">
        <f t="shared" si="12"/>
        <v>88500</v>
      </c>
      <c r="G77" s="5">
        <f t="shared" si="13"/>
        <v>88900</v>
      </c>
      <c r="H77" s="7">
        <f t="shared" si="8"/>
        <v>29600</v>
      </c>
      <c r="I77" s="30">
        <f t="shared" si="10"/>
        <v>74000</v>
      </c>
      <c r="J77">
        <f t="shared" si="9"/>
        <v>74999</v>
      </c>
      <c r="K77" s="31">
        <v>2572.75</v>
      </c>
      <c r="AD77" s="13">
        <f t="shared" si="11"/>
        <v>92</v>
      </c>
    </row>
    <row r="78" spans="1:30" ht="15">
      <c r="A78" s="3" t="s">
        <v>86</v>
      </c>
      <c r="B78" s="23">
        <v>33.769999999999996</v>
      </c>
      <c r="C78" s="5">
        <v>0.26100000000000001</v>
      </c>
      <c r="D78" s="33">
        <f t="shared" si="7"/>
        <v>34.030999999999999</v>
      </c>
      <c r="E78" s="5">
        <v>1.34</v>
      </c>
      <c r="F78" s="15">
        <f t="shared" si="12"/>
        <v>89000</v>
      </c>
      <c r="G78" s="5">
        <f t="shared" si="13"/>
        <v>89400</v>
      </c>
      <c r="H78" s="7">
        <f t="shared" si="8"/>
        <v>29700</v>
      </c>
      <c r="I78" s="30">
        <f t="shared" si="10"/>
        <v>75000</v>
      </c>
      <c r="J78">
        <f t="shared" si="9"/>
        <v>75999</v>
      </c>
      <c r="K78" s="31">
        <v>2542.75</v>
      </c>
      <c r="AD78" s="13">
        <f t="shared" si="11"/>
        <v>93</v>
      </c>
    </row>
    <row r="79" spans="1:30" ht="15">
      <c r="A79" s="3" t="s">
        <v>87</v>
      </c>
      <c r="B79" s="23">
        <v>32.85</v>
      </c>
      <c r="C79" s="5">
        <v>0.26100000000000001</v>
      </c>
      <c r="D79" s="33">
        <f t="shared" si="7"/>
        <v>33.111000000000004</v>
      </c>
      <c r="E79" s="5">
        <v>1.7</v>
      </c>
      <c r="F79" s="15">
        <f t="shared" si="12"/>
        <v>89500</v>
      </c>
      <c r="G79" s="5">
        <f t="shared" si="13"/>
        <v>89900</v>
      </c>
      <c r="H79" s="7">
        <f t="shared" si="8"/>
        <v>29800</v>
      </c>
      <c r="I79" s="30">
        <f t="shared" si="10"/>
        <v>76000</v>
      </c>
      <c r="J79">
        <f t="shared" si="9"/>
        <v>76999</v>
      </c>
      <c r="K79" s="31">
        <v>2512.75</v>
      </c>
      <c r="AD79" s="13">
        <f>AD78+1</f>
        <v>94</v>
      </c>
    </row>
    <row r="80" spans="1:30" ht="15">
      <c r="A80" s="3" t="s">
        <v>88</v>
      </c>
      <c r="B80" s="23">
        <v>33.6</v>
      </c>
      <c r="C80" s="5">
        <v>0.26100000000000001</v>
      </c>
      <c r="D80" s="33">
        <f t="shared" si="7"/>
        <v>33.861000000000004</v>
      </c>
      <c r="E80" s="5">
        <v>1.1200000000000001</v>
      </c>
      <c r="F80" s="15">
        <f t="shared" si="12"/>
        <v>90000</v>
      </c>
      <c r="G80" s="5">
        <f t="shared" si="13"/>
        <v>90400</v>
      </c>
      <c r="H80" s="7">
        <f t="shared" si="8"/>
        <v>29900</v>
      </c>
      <c r="I80" s="30">
        <f t="shared" si="10"/>
        <v>77000</v>
      </c>
      <c r="J80">
        <f t="shared" si="9"/>
        <v>77999</v>
      </c>
      <c r="K80" s="31">
        <v>2482.75</v>
      </c>
      <c r="AD80" s="13">
        <f t="shared" ref="AD80:AD84" si="14">AD79+1</f>
        <v>95</v>
      </c>
    </row>
    <row r="81" spans="1:30" ht="15">
      <c r="A81" s="3" t="s">
        <v>89</v>
      </c>
      <c r="B81" s="23">
        <v>34.17</v>
      </c>
      <c r="C81" s="5">
        <v>0.26100000000000001</v>
      </c>
      <c r="D81" s="33">
        <f t="shared" si="7"/>
        <v>34.431000000000004</v>
      </c>
      <c r="E81" s="5">
        <v>1.38</v>
      </c>
      <c r="F81" s="15">
        <f t="shared" si="12"/>
        <v>90500</v>
      </c>
      <c r="G81" s="5">
        <f t="shared" si="13"/>
        <v>90900</v>
      </c>
      <c r="H81" s="7">
        <f t="shared" si="8"/>
        <v>30000</v>
      </c>
      <c r="I81" s="30">
        <f t="shared" si="10"/>
        <v>78000</v>
      </c>
      <c r="J81">
        <f t="shared" si="9"/>
        <v>78999</v>
      </c>
      <c r="K81" s="31">
        <v>2452.75</v>
      </c>
      <c r="AD81" s="13">
        <f t="shared" si="14"/>
        <v>96</v>
      </c>
    </row>
    <row r="82" spans="1:30" ht="15">
      <c r="A82" s="3" t="s">
        <v>90</v>
      </c>
      <c r="B82" s="23">
        <v>34.629999999999995</v>
      </c>
      <c r="C82" s="5">
        <v>0.26100000000000001</v>
      </c>
      <c r="D82" s="33">
        <f t="shared" si="7"/>
        <v>34.890999999999998</v>
      </c>
      <c r="E82" s="5">
        <v>1.85</v>
      </c>
      <c r="F82" s="15">
        <f t="shared" si="12"/>
        <v>91000</v>
      </c>
      <c r="G82" s="5">
        <f t="shared" si="13"/>
        <v>91400</v>
      </c>
      <c r="H82" s="7">
        <f t="shared" si="8"/>
        <v>30100</v>
      </c>
      <c r="I82" s="30">
        <f t="shared" si="10"/>
        <v>79000</v>
      </c>
      <c r="J82">
        <f t="shared" si="9"/>
        <v>79999</v>
      </c>
      <c r="K82" s="31">
        <v>2422.75</v>
      </c>
      <c r="AD82" s="13">
        <f t="shared" si="14"/>
        <v>97</v>
      </c>
    </row>
    <row r="83" spans="1:30" ht="15">
      <c r="A83" s="3" t="s">
        <v>91</v>
      </c>
      <c r="B83" s="23">
        <v>31.98</v>
      </c>
      <c r="C83" s="5">
        <v>0.26100000000000001</v>
      </c>
      <c r="D83" s="33">
        <f t="shared" si="7"/>
        <v>32.241</v>
      </c>
      <c r="E83" s="5">
        <v>1.47</v>
      </c>
      <c r="F83" s="15">
        <f t="shared" si="12"/>
        <v>91500</v>
      </c>
      <c r="G83" s="5">
        <f t="shared" si="13"/>
        <v>91900</v>
      </c>
      <c r="H83" s="7">
        <f t="shared" si="8"/>
        <v>30200</v>
      </c>
      <c r="I83" s="30">
        <f t="shared" si="10"/>
        <v>80000</v>
      </c>
      <c r="J83">
        <f t="shared" si="9"/>
        <v>80999</v>
      </c>
      <c r="K83" s="31">
        <v>2392.75</v>
      </c>
      <c r="AD83" s="13">
        <f t="shared" si="14"/>
        <v>98</v>
      </c>
    </row>
    <row r="84" spans="1:30" ht="15.6" thickBot="1">
      <c r="A84" s="3" t="s">
        <v>92</v>
      </c>
      <c r="B84" s="23">
        <v>32.379999999999995</v>
      </c>
      <c r="C84" s="5">
        <v>0.26100000000000001</v>
      </c>
      <c r="D84" s="33">
        <f t="shared" si="7"/>
        <v>32.640999999999998</v>
      </c>
      <c r="E84" s="5">
        <v>1.1299999999999999</v>
      </c>
      <c r="F84" s="15">
        <f t="shared" si="12"/>
        <v>92000</v>
      </c>
      <c r="G84" s="5">
        <f t="shared" si="13"/>
        <v>92400</v>
      </c>
      <c r="H84" s="7">
        <f t="shared" si="8"/>
        <v>30300</v>
      </c>
      <c r="I84" s="30">
        <f t="shared" si="10"/>
        <v>81000</v>
      </c>
      <c r="J84">
        <f t="shared" si="9"/>
        <v>81999</v>
      </c>
      <c r="K84" s="31">
        <v>2362.75</v>
      </c>
      <c r="AD84" s="14">
        <f t="shared" si="14"/>
        <v>99</v>
      </c>
    </row>
    <row r="85" spans="1:30" ht="15">
      <c r="A85" s="3" t="s">
        <v>93</v>
      </c>
      <c r="B85" s="23">
        <v>32.799999999999997</v>
      </c>
      <c r="C85" s="5">
        <v>0.26100000000000001</v>
      </c>
      <c r="D85" s="33">
        <f t="shared" si="7"/>
        <v>33.061</v>
      </c>
      <c r="E85" s="5">
        <v>1.1499999999999999</v>
      </c>
      <c r="F85" s="15">
        <f t="shared" si="12"/>
        <v>92500</v>
      </c>
      <c r="G85" s="5">
        <f t="shared" si="13"/>
        <v>92900</v>
      </c>
      <c r="H85" s="7">
        <f t="shared" si="8"/>
        <v>30400</v>
      </c>
      <c r="I85" s="30">
        <f t="shared" si="10"/>
        <v>82000</v>
      </c>
      <c r="J85">
        <f t="shared" si="9"/>
        <v>82999</v>
      </c>
      <c r="K85" s="31">
        <v>2332.75</v>
      </c>
    </row>
    <row r="86" spans="1:30" ht="15">
      <c r="A86" s="3" t="s">
        <v>94</v>
      </c>
      <c r="B86" s="23">
        <v>30.91</v>
      </c>
      <c r="C86" s="5">
        <v>0.26100000000000001</v>
      </c>
      <c r="D86" s="33">
        <f t="shared" si="7"/>
        <v>31.170999999999999</v>
      </c>
      <c r="E86" s="5">
        <v>1.23</v>
      </c>
      <c r="F86" s="15">
        <f t="shared" si="12"/>
        <v>93000</v>
      </c>
      <c r="G86" s="5">
        <f t="shared" si="13"/>
        <v>93400</v>
      </c>
      <c r="H86" s="7">
        <f t="shared" si="8"/>
        <v>30500</v>
      </c>
      <c r="I86" s="30">
        <f t="shared" si="10"/>
        <v>83000</v>
      </c>
      <c r="J86">
        <f t="shared" si="9"/>
        <v>83999</v>
      </c>
      <c r="K86" s="31">
        <v>2302.75</v>
      </c>
    </row>
    <row r="87" spans="1:30" ht="15">
      <c r="A87" s="3" t="s">
        <v>95</v>
      </c>
      <c r="B87" s="23">
        <v>34.07</v>
      </c>
      <c r="C87" s="5">
        <v>0.26100000000000001</v>
      </c>
      <c r="D87" s="33">
        <f t="shared" si="7"/>
        <v>34.331000000000003</v>
      </c>
      <c r="E87" s="5">
        <v>1.22</v>
      </c>
      <c r="F87" s="15">
        <f t="shared" si="12"/>
        <v>93500</v>
      </c>
      <c r="G87" s="5">
        <f t="shared" si="13"/>
        <v>93900</v>
      </c>
      <c r="H87" s="7">
        <f t="shared" si="8"/>
        <v>30600</v>
      </c>
      <c r="I87" s="30">
        <f t="shared" si="10"/>
        <v>84000</v>
      </c>
      <c r="J87">
        <f t="shared" si="9"/>
        <v>84999</v>
      </c>
      <c r="K87" s="31">
        <v>2272.75</v>
      </c>
    </row>
    <row r="88" spans="1:30" ht="15">
      <c r="A88" s="3" t="s">
        <v>96</v>
      </c>
      <c r="B88" s="23">
        <v>32.26</v>
      </c>
      <c r="C88" s="5">
        <v>0.26100000000000001</v>
      </c>
      <c r="D88" s="33">
        <f t="shared" si="7"/>
        <v>32.521000000000001</v>
      </c>
      <c r="E88" s="5">
        <v>1.1299999999999999</v>
      </c>
      <c r="F88" s="15">
        <f t="shared" si="12"/>
        <v>94000</v>
      </c>
      <c r="G88" s="5">
        <f t="shared" si="13"/>
        <v>94400</v>
      </c>
      <c r="H88" s="7">
        <f t="shared" si="8"/>
        <v>30700</v>
      </c>
      <c r="I88" s="30">
        <f t="shared" si="10"/>
        <v>85000</v>
      </c>
      <c r="J88">
        <f t="shared" si="9"/>
        <v>85999</v>
      </c>
      <c r="K88" s="31">
        <v>2242.75</v>
      </c>
    </row>
    <row r="89" spans="1:30" ht="15">
      <c r="A89" s="3" t="s">
        <v>97</v>
      </c>
      <c r="B89" s="23">
        <v>32.93</v>
      </c>
      <c r="C89" s="5">
        <v>0.26100000000000001</v>
      </c>
      <c r="D89" s="33">
        <f t="shared" si="7"/>
        <v>33.191000000000003</v>
      </c>
      <c r="E89" s="5">
        <v>1.1299999999999999</v>
      </c>
      <c r="F89" s="15">
        <f t="shared" si="12"/>
        <v>94500</v>
      </c>
      <c r="G89" s="5">
        <f t="shared" si="13"/>
        <v>94900</v>
      </c>
      <c r="H89" s="7">
        <f t="shared" si="8"/>
        <v>30800</v>
      </c>
      <c r="I89" s="30">
        <f t="shared" si="10"/>
        <v>86000</v>
      </c>
      <c r="J89">
        <f t="shared" si="9"/>
        <v>86999</v>
      </c>
      <c r="K89" s="31">
        <v>2212.75</v>
      </c>
    </row>
    <row r="90" spans="1:30" ht="15">
      <c r="A90" s="3" t="s">
        <v>98</v>
      </c>
      <c r="B90" s="23">
        <v>34.29</v>
      </c>
      <c r="C90" s="5">
        <v>0.26100000000000001</v>
      </c>
      <c r="D90" s="33">
        <f t="shared" si="7"/>
        <v>34.551000000000002</v>
      </c>
      <c r="E90" s="5">
        <v>1.3</v>
      </c>
      <c r="F90" s="15">
        <f t="shared" si="12"/>
        <v>95000</v>
      </c>
      <c r="G90" s="5">
        <f t="shared" si="13"/>
        <v>95400</v>
      </c>
      <c r="H90" s="7">
        <f t="shared" si="8"/>
        <v>30900</v>
      </c>
      <c r="I90" s="30">
        <f t="shared" si="10"/>
        <v>87000</v>
      </c>
      <c r="J90">
        <f t="shared" si="9"/>
        <v>87999</v>
      </c>
      <c r="K90" s="31">
        <v>2182.75</v>
      </c>
    </row>
    <row r="91" spans="1:30" ht="15">
      <c r="A91" s="3" t="s">
        <v>99</v>
      </c>
      <c r="B91" s="23">
        <v>31.07</v>
      </c>
      <c r="C91" s="5">
        <v>0.26100000000000001</v>
      </c>
      <c r="D91" s="33">
        <f t="shared" si="7"/>
        <v>31.331</v>
      </c>
      <c r="E91" s="5">
        <v>0.68500000000000005</v>
      </c>
      <c r="F91" s="15">
        <f t="shared" si="12"/>
        <v>95500</v>
      </c>
      <c r="G91" s="5">
        <f t="shared" si="13"/>
        <v>95900</v>
      </c>
      <c r="H91" s="7">
        <f t="shared" si="8"/>
        <v>31000</v>
      </c>
      <c r="I91" s="30">
        <f t="shared" si="10"/>
        <v>88000</v>
      </c>
      <c r="J91">
        <f t="shared" si="9"/>
        <v>88999</v>
      </c>
      <c r="K91" s="31">
        <v>2152.75</v>
      </c>
    </row>
    <row r="92" spans="1:30" ht="15">
      <c r="A92" s="3" t="s">
        <v>100</v>
      </c>
      <c r="B92" s="23">
        <v>33.4</v>
      </c>
      <c r="C92" s="5">
        <v>0.26100000000000001</v>
      </c>
      <c r="D92" s="33">
        <f t="shared" si="7"/>
        <v>33.661000000000001</v>
      </c>
      <c r="E92" s="5">
        <v>1.33</v>
      </c>
      <c r="F92" s="15">
        <f t="shared" si="12"/>
        <v>96000</v>
      </c>
      <c r="G92" s="5">
        <f t="shared" si="13"/>
        <v>96400</v>
      </c>
      <c r="H92" s="7">
        <f t="shared" si="8"/>
        <v>31100</v>
      </c>
      <c r="I92" s="30">
        <f t="shared" si="10"/>
        <v>89000</v>
      </c>
      <c r="J92">
        <f t="shared" si="9"/>
        <v>89999</v>
      </c>
      <c r="K92" s="31">
        <v>2122.75</v>
      </c>
    </row>
    <row r="93" spans="1:30" ht="15">
      <c r="A93" s="3" t="s">
        <v>101</v>
      </c>
      <c r="B93" s="23">
        <v>33.89</v>
      </c>
      <c r="C93" s="5">
        <v>0.26100000000000001</v>
      </c>
      <c r="D93" s="33">
        <f t="shared" si="7"/>
        <v>34.151000000000003</v>
      </c>
      <c r="E93" s="5">
        <v>0.98</v>
      </c>
      <c r="F93" s="15">
        <f t="shared" si="12"/>
        <v>96500</v>
      </c>
      <c r="G93" s="5">
        <f t="shared" si="13"/>
        <v>96900</v>
      </c>
      <c r="H93" s="7">
        <f t="shared" si="8"/>
        <v>31200</v>
      </c>
      <c r="I93" s="30">
        <f t="shared" si="10"/>
        <v>90000</v>
      </c>
      <c r="J93">
        <f t="shared" si="9"/>
        <v>90999</v>
      </c>
      <c r="K93" s="31">
        <v>2092.75</v>
      </c>
    </row>
    <row r="94" spans="1:30" ht="15">
      <c r="A94" s="3" t="s">
        <v>102</v>
      </c>
      <c r="B94" s="23">
        <v>33.67</v>
      </c>
      <c r="C94" s="5">
        <v>0.26100000000000001</v>
      </c>
      <c r="D94" s="33">
        <f t="shared" si="7"/>
        <v>33.931000000000004</v>
      </c>
      <c r="E94" s="5">
        <v>1.44</v>
      </c>
      <c r="F94" s="15">
        <f t="shared" si="12"/>
        <v>97000</v>
      </c>
      <c r="G94" s="5">
        <f t="shared" si="13"/>
        <v>97400</v>
      </c>
      <c r="H94" s="7">
        <f t="shared" si="8"/>
        <v>31300</v>
      </c>
      <c r="I94" s="30">
        <f t="shared" si="10"/>
        <v>91000</v>
      </c>
      <c r="J94">
        <f t="shared" si="9"/>
        <v>91999</v>
      </c>
      <c r="K94" s="31">
        <v>2062.75</v>
      </c>
    </row>
    <row r="95" spans="1:30" ht="15">
      <c r="A95" s="3" t="s">
        <v>103</v>
      </c>
      <c r="B95" s="23">
        <v>32.799999999999997</v>
      </c>
      <c r="C95" s="5">
        <v>0.26100000000000001</v>
      </c>
      <c r="D95" s="33">
        <f t="shared" si="7"/>
        <v>33.061</v>
      </c>
      <c r="E95" s="5">
        <v>1.3149999999999999</v>
      </c>
      <c r="F95" s="15">
        <f t="shared" si="12"/>
        <v>97500</v>
      </c>
      <c r="G95" s="5">
        <f t="shared" si="13"/>
        <v>97900</v>
      </c>
      <c r="H95" s="7">
        <f t="shared" si="8"/>
        <v>31400</v>
      </c>
      <c r="I95" s="30">
        <f t="shared" si="10"/>
        <v>92000</v>
      </c>
      <c r="J95">
        <f t="shared" si="9"/>
        <v>92999</v>
      </c>
      <c r="K95" s="31">
        <v>2032.75</v>
      </c>
    </row>
    <row r="96" spans="1:30" ht="15">
      <c r="A96" s="3" t="s">
        <v>104</v>
      </c>
      <c r="B96" s="23">
        <v>34.369999999999997</v>
      </c>
      <c r="C96" s="5">
        <v>0.26100000000000001</v>
      </c>
      <c r="D96" s="33">
        <f t="shared" si="7"/>
        <v>34.631</v>
      </c>
      <c r="E96" s="5">
        <v>1.05</v>
      </c>
      <c r="F96" s="15">
        <f t="shared" si="12"/>
        <v>98000</v>
      </c>
      <c r="G96" s="5">
        <f t="shared" si="13"/>
        <v>98400</v>
      </c>
      <c r="H96" s="7">
        <f t="shared" si="8"/>
        <v>31500</v>
      </c>
      <c r="I96" s="30">
        <f t="shared" si="10"/>
        <v>93000</v>
      </c>
      <c r="J96">
        <f t="shared" si="9"/>
        <v>93999</v>
      </c>
      <c r="K96" s="31">
        <v>2002.75</v>
      </c>
    </row>
    <row r="97" spans="1:11" ht="15">
      <c r="A97" s="3" t="s">
        <v>105</v>
      </c>
      <c r="B97" s="23">
        <v>33.549999999999997</v>
      </c>
      <c r="C97" s="5">
        <v>0.26100000000000001</v>
      </c>
      <c r="D97" s="33">
        <f t="shared" si="7"/>
        <v>33.811</v>
      </c>
      <c r="E97" s="5">
        <v>0.92500000000000004</v>
      </c>
      <c r="F97" s="15">
        <f t="shared" si="12"/>
        <v>98500</v>
      </c>
      <c r="G97" s="5">
        <f t="shared" si="13"/>
        <v>98900</v>
      </c>
      <c r="H97" s="7">
        <f t="shared" si="8"/>
        <v>31600</v>
      </c>
      <c r="I97" s="30">
        <f t="shared" si="10"/>
        <v>94000</v>
      </c>
      <c r="J97">
        <f t="shared" si="9"/>
        <v>94999</v>
      </c>
      <c r="K97" s="31">
        <v>1972.75</v>
      </c>
    </row>
    <row r="98" spans="1:11" ht="15">
      <c r="A98" s="3" t="s">
        <v>106</v>
      </c>
      <c r="B98" s="23">
        <v>33.69</v>
      </c>
      <c r="C98" s="5">
        <v>0.26100000000000001</v>
      </c>
      <c r="D98" s="33">
        <f t="shared" si="7"/>
        <v>33.951000000000001</v>
      </c>
      <c r="E98" s="5">
        <v>1.02</v>
      </c>
      <c r="F98" s="15">
        <f t="shared" si="12"/>
        <v>99000</v>
      </c>
      <c r="G98" s="5">
        <f t="shared" si="13"/>
        <v>99400</v>
      </c>
      <c r="H98" s="7">
        <f t="shared" si="8"/>
        <v>31700</v>
      </c>
      <c r="I98" s="30">
        <f t="shared" si="10"/>
        <v>95000</v>
      </c>
      <c r="J98">
        <f t="shared" si="9"/>
        <v>95999</v>
      </c>
      <c r="K98" s="31">
        <v>1942.75</v>
      </c>
    </row>
    <row r="99" spans="1:11" ht="15">
      <c r="A99" s="3" t="s">
        <v>107</v>
      </c>
      <c r="B99" s="23">
        <v>32.950000000000003</v>
      </c>
      <c r="C99" s="5">
        <v>0.26100000000000001</v>
      </c>
      <c r="D99" s="33">
        <f t="shared" si="7"/>
        <v>33.211000000000006</v>
      </c>
      <c r="E99" s="5">
        <v>0.99</v>
      </c>
      <c r="F99" s="15">
        <f t="shared" si="12"/>
        <v>99500</v>
      </c>
      <c r="G99" s="5">
        <f t="shared" si="13"/>
        <v>99900</v>
      </c>
      <c r="H99" s="7">
        <f t="shared" si="8"/>
        <v>31800</v>
      </c>
      <c r="I99" s="30">
        <f t="shared" si="10"/>
        <v>96000</v>
      </c>
      <c r="J99">
        <f t="shared" si="9"/>
        <v>96999</v>
      </c>
      <c r="K99" s="31">
        <v>1912.75</v>
      </c>
    </row>
    <row r="100" spans="1:11" ht="15">
      <c r="A100" s="3" t="s">
        <v>108</v>
      </c>
      <c r="B100" s="23">
        <v>32.950000000000003</v>
      </c>
      <c r="C100" s="5">
        <v>0.26100000000000001</v>
      </c>
      <c r="D100" s="33">
        <f t="shared" si="7"/>
        <v>33.211000000000006</v>
      </c>
      <c r="E100" s="5">
        <v>1.44</v>
      </c>
      <c r="F100" s="15">
        <f t="shared" si="12"/>
        <v>100000</v>
      </c>
      <c r="G100" s="5">
        <f t="shared" si="13"/>
        <v>100400</v>
      </c>
      <c r="H100" s="7">
        <f t="shared" si="8"/>
        <v>31900</v>
      </c>
      <c r="I100" s="30">
        <f t="shared" si="10"/>
        <v>97000</v>
      </c>
      <c r="J100">
        <f t="shared" si="9"/>
        <v>97999</v>
      </c>
      <c r="K100" s="31">
        <v>1882.75</v>
      </c>
    </row>
    <row r="101" spans="1:11" ht="15">
      <c r="A101" s="3" t="s">
        <v>109</v>
      </c>
      <c r="B101" s="23">
        <v>33.549999999999997</v>
      </c>
      <c r="C101" s="5">
        <v>0.26100000000000001</v>
      </c>
      <c r="D101" s="33">
        <f t="shared" si="7"/>
        <v>33.811</v>
      </c>
      <c r="E101" s="5">
        <v>1.115</v>
      </c>
      <c r="F101" s="15">
        <f t="shared" si="12"/>
        <v>100500</v>
      </c>
      <c r="G101" s="5">
        <f t="shared" si="13"/>
        <v>100900</v>
      </c>
      <c r="H101" s="7">
        <f t="shared" si="8"/>
        <v>32000</v>
      </c>
      <c r="I101" s="30">
        <f t="shared" si="10"/>
        <v>98000</v>
      </c>
      <c r="J101">
        <f t="shared" si="9"/>
        <v>98999</v>
      </c>
      <c r="K101" s="31">
        <v>1852.75</v>
      </c>
    </row>
    <row r="102" spans="1:11" ht="15">
      <c r="A102" s="3" t="s">
        <v>110</v>
      </c>
      <c r="B102" s="23">
        <v>33</v>
      </c>
      <c r="C102" s="5">
        <v>0.26100000000000001</v>
      </c>
      <c r="D102" s="33">
        <f t="shared" si="7"/>
        <v>33.261000000000003</v>
      </c>
      <c r="E102" s="5">
        <v>1.29</v>
      </c>
      <c r="F102" s="15">
        <f t="shared" si="12"/>
        <v>101000</v>
      </c>
      <c r="G102" s="5">
        <f t="shared" si="13"/>
        <v>101400</v>
      </c>
      <c r="H102" s="7">
        <f t="shared" si="8"/>
        <v>32100</v>
      </c>
      <c r="I102" s="30">
        <f t="shared" si="10"/>
        <v>99000</v>
      </c>
      <c r="J102">
        <f t="shared" si="9"/>
        <v>99999</v>
      </c>
      <c r="K102" s="31">
        <v>1822.75</v>
      </c>
    </row>
    <row r="103" spans="1:11" ht="15">
      <c r="A103" s="3" t="s">
        <v>111</v>
      </c>
      <c r="B103" s="23">
        <v>34.39</v>
      </c>
      <c r="C103" s="5">
        <v>0.26100000000000001</v>
      </c>
      <c r="D103" s="33">
        <f t="shared" si="7"/>
        <v>34.651000000000003</v>
      </c>
      <c r="E103" s="5">
        <v>0.99</v>
      </c>
      <c r="F103" s="15">
        <f t="shared" si="12"/>
        <v>101500</v>
      </c>
      <c r="G103" s="5">
        <f t="shared" si="13"/>
        <v>101900</v>
      </c>
      <c r="H103" s="7">
        <f t="shared" si="8"/>
        <v>32200</v>
      </c>
      <c r="I103" s="30">
        <f t="shared" si="10"/>
        <v>100000</v>
      </c>
      <c r="J103">
        <f t="shared" si="9"/>
        <v>100999</v>
      </c>
      <c r="K103" s="31">
        <v>1792.75</v>
      </c>
    </row>
    <row r="104" spans="1:11" ht="15">
      <c r="A104" s="3" t="s">
        <v>112</v>
      </c>
      <c r="B104" s="23">
        <v>31.93</v>
      </c>
      <c r="C104" s="5">
        <v>0.26100000000000001</v>
      </c>
      <c r="D104" s="33">
        <f t="shared" si="7"/>
        <v>32.191000000000003</v>
      </c>
      <c r="E104" s="5">
        <v>1.1499999999999999</v>
      </c>
      <c r="F104" s="15">
        <f t="shared" si="12"/>
        <v>102000</v>
      </c>
      <c r="G104" s="5">
        <f t="shared" si="13"/>
        <v>102400</v>
      </c>
      <c r="H104" s="7">
        <f t="shared" si="8"/>
        <v>32300</v>
      </c>
      <c r="I104" s="30">
        <f t="shared" si="10"/>
        <v>101000</v>
      </c>
      <c r="J104">
        <f t="shared" si="9"/>
        <v>101999</v>
      </c>
      <c r="K104" s="31">
        <v>1762.75</v>
      </c>
    </row>
    <row r="105" spans="1:11" ht="15">
      <c r="A105" s="3" t="s">
        <v>113</v>
      </c>
      <c r="B105" s="23">
        <v>32.620000000000005</v>
      </c>
      <c r="C105" s="5">
        <v>0.26100000000000001</v>
      </c>
      <c r="D105" s="33">
        <f t="shared" si="7"/>
        <v>32.881000000000007</v>
      </c>
      <c r="E105" s="5">
        <v>1.03</v>
      </c>
      <c r="F105" s="15">
        <f t="shared" si="12"/>
        <v>102500</v>
      </c>
      <c r="G105" s="5">
        <f t="shared" si="13"/>
        <v>102900</v>
      </c>
      <c r="H105" s="7">
        <f t="shared" si="8"/>
        <v>32400</v>
      </c>
      <c r="I105" s="30">
        <f t="shared" si="10"/>
        <v>102000</v>
      </c>
      <c r="J105">
        <f t="shared" si="9"/>
        <v>102999</v>
      </c>
      <c r="K105" s="31">
        <v>1732.75</v>
      </c>
    </row>
    <row r="106" spans="1:11" ht="15">
      <c r="A106" s="3" t="s">
        <v>114</v>
      </c>
      <c r="B106" s="23">
        <v>34.43</v>
      </c>
      <c r="C106" s="5">
        <v>0.26100000000000001</v>
      </c>
      <c r="D106" s="33">
        <f t="shared" si="7"/>
        <v>34.691000000000003</v>
      </c>
      <c r="E106" s="5">
        <v>1.6</v>
      </c>
      <c r="F106" s="15">
        <f t="shared" si="12"/>
        <v>103000</v>
      </c>
      <c r="G106" s="5">
        <f t="shared" si="13"/>
        <v>103400</v>
      </c>
      <c r="H106" s="7">
        <f t="shared" si="8"/>
        <v>32500</v>
      </c>
      <c r="I106" s="30">
        <f t="shared" si="10"/>
        <v>103000</v>
      </c>
      <c r="J106">
        <f t="shared" si="9"/>
        <v>103999</v>
      </c>
      <c r="K106" s="31">
        <v>1702.75</v>
      </c>
    </row>
    <row r="107" spans="1:11" ht="15">
      <c r="A107" s="3" t="s">
        <v>115</v>
      </c>
      <c r="B107" s="23">
        <v>32.64</v>
      </c>
      <c r="C107" s="5">
        <v>0.26100000000000001</v>
      </c>
      <c r="D107" s="33">
        <f t="shared" si="7"/>
        <v>32.901000000000003</v>
      </c>
      <c r="E107" s="5">
        <v>1.1299999999999999</v>
      </c>
      <c r="F107" s="15">
        <f t="shared" si="12"/>
        <v>103500</v>
      </c>
      <c r="G107" s="5">
        <f t="shared" si="13"/>
        <v>103900</v>
      </c>
      <c r="H107" s="7">
        <f t="shared" si="8"/>
        <v>32600</v>
      </c>
      <c r="I107" s="30">
        <f t="shared" si="10"/>
        <v>104000</v>
      </c>
      <c r="J107">
        <f t="shared" si="9"/>
        <v>104999</v>
      </c>
      <c r="K107" s="31">
        <v>1672.75</v>
      </c>
    </row>
    <row r="108" spans="1:11" ht="15">
      <c r="A108" s="3" t="s">
        <v>116</v>
      </c>
      <c r="B108" s="23">
        <v>33.65</v>
      </c>
      <c r="C108" s="5">
        <v>0.26100000000000001</v>
      </c>
      <c r="D108" s="33">
        <f t="shared" si="7"/>
        <v>33.911000000000001</v>
      </c>
      <c r="E108" s="5">
        <v>1.175</v>
      </c>
      <c r="F108" s="15">
        <f t="shared" si="12"/>
        <v>104000</v>
      </c>
      <c r="G108" s="5">
        <f t="shared" si="13"/>
        <v>104400</v>
      </c>
      <c r="H108" s="7">
        <f t="shared" si="8"/>
        <v>32700</v>
      </c>
      <c r="I108" s="30">
        <f t="shared" si="10"/>
        <v>105000</v>
      </c>
      <c r="J108">
        <f t="shared" si="9"/>
        <v>105999</v>
      </c>
      <c r="K108" s="31">
        <v>1642.75</v>
      </c>
    </row>
    <row r="109" spans="1:11" ht="15">
      <c r="A109" s="3" t="s">
        <v>117</v>
      </c>
      <c r="B109" s="23">
        <v>33.870000000000005</v>
      </c>
      <c r="C109" s="5">
        <v>0.26100000000000001</v>
      </c>
      <c r="D109" s="33">
        <f t="shared" si="7"/>
        <v>34.131000000000007</v>
      </c>
      <c r="E109" s="5">
        <v>1.4119999999999999</v>
      </c>
      <c r="F109" s="15">
        <f t="shared" si="12"/>
        <v>104500</v>
      </c>
      <c r="G109" s="5">
        <f t="shared" si="13"/>
        <v>104900</v>
      </c>
      <c r="H109" s="7">
        <f t="shared" si="8"/>
        <v>32800</v>
      </c>
      <c r="I109" s="30">
        <f t="shared" si="10"/>
        <v>106000</v>
      </c>
      <c r="J109">
        <f t="shared" si="9"/>
        <v>106999</v>
      </c>
      <c r="K109" s="31">
        <v>1612.75</v>
      </c>
    </row>
    <row r="110" spans="1:11" ht="15">
      <c r="A110" s="3" t="s">
        <v>118</v>
      </c>
      <c r="B110" s="23">
        <v>33.150000000000006</v>
      </c>
      <c r="C110" s="5">
        <v>0.26100000000000001</v>
      </c>
      <c r="D110" s="33">
        <f t="shared" si="7"/>
        <v>33.411000000000008</v>
      </c>
      <c r="E110" s="5">
        <v>1.02</v>
      </c>
      <c r="F110" s="15">
        <f t="shared" si="12"/>
        <v>105000</v>
      </c>
      <c r="G110" s="5">
        <f t="shared" si="13"/>
        <v>105400</v>
      </c>
      <c r="H110" s="7">
        <f t="shared" si="8"/>
        <v>32900</v>
      </c>
      <c r="I110" s="30">
        <f t="shared" si="10"/>
        <v>107000</v>
      </c>
      <c r="J110">
        <f t="shared" si="9"/>
        <v>107999</v>
      </c>
      <c r="K110" s="31">
        <v>1582.75</v>
      </c>
    </row>
    <row r="111" spans="1:11" ht="15">
      <c r="A111" s="3" t="s">
        <v>119</v>
      </c>
      <c r="B111" s="23">
        <v>32.729999999999997</v>
      </c>
      <c r="C111" s="5">
        <v>0.26100000000000001</v>
      </c>
      <c r="D111" s="33">
        <f t="shared" si="7"/>
        <v>32.991</v>
      </c>
      <c r="E111" s="5">
        <v>1.19</v>
      </c>
      <c r="F111" s="15">
        <f t="shared" si="12"/>
        <v>105500</v>
      </c>
      <c r="G111" s="5">
        <f t="shared" si="13"/>
        <v>105900</v>
      </c>
      <c r="H111" s="7">
        <f t="shared" si="8"/>
        <v>33000</v>
      </c>
      <c r="I111" s="30">
        <f t="shared" si="10"/>
        <v>108000</v>
      </c>
      <c r="J111">
        <f t="shared" si="9"/>
        <v>108999</v>
      </c>
      <c r="K111" s="31">
        <v>1552.75</v>
      </c>
    </row>
    <row r="112" spans="1:11" ht="15">
      <c r="A112" s="3" t="s">
        <v>120</v>
      </c>
      <c r="B112" s="23">
        <v>32.910000000000004</v>
      </c>
      <c r="C112" s="5">
        <v>0.26100000000000001</v>
      </c>
      <c r="D112" s="33">
        <f t="shared" si="7"/>
        <v>33.171000000000006</v>
      </c>
      <c r="E112" s="5">
        <v>1.23</v>
      </c>
      <c r="F112" s="15">
        <f t="shared" si="12"/>
        <v>106000</v>
      </c>
      <c r="G112" s="5">
        <f t="shared" si="13"/>
        <v>106400</v>
      </c>
      <c r="H112" s="7">
        <f t="shared" si="8"/>
        <v>33100</v>
      </c>
      <c r="I112" s="30">
        <f t="shared" si="10"/>
        <v>109000</v>
      </c>
      <c r="J112">
        <f t="shared" si="9"/>
        <v>109999</v>
      </c>
      <c r="K112" s="31">
        <v>1522.75</v>
      </c>
    </row>
    <row r="113" spans="1:11" ht="15">
      <c r="A113" s="3" t="s">
        <v>121</v>
      </c>
      <c r="B113" s="23">
        <v>32.92</v>
      </c>
      <c r="C113" s="5">
        <v>0.26100000000000001</v>
      </c>
      <c r="D113" s="33">
        <f t="shared" si="7"/>
        <v>33.181000000000004</v>
      </c>
      <c r="E113" s="5">
        <v>1.1200000000000001</v>
      </c>
      <c r="F113" s="15">
        <f t="shared" si="12"/>
        <v>106500</v>
      </c>
      <c r="G113" s="5">
        <f t="shared" si="13"/>
        <v>106900</v>
      </c>
      <c r="H113" s="7">
        <f t="shared" si="8"/>
        <v>33200</v>
      </c>
      <c r="I113" s="30">
        <f t="shared" si="10"/>
        <v>110000</v>
      </c>
      <c r="J113">
        <f t="shared" si="9"/>
        <v>110999</v>
      </c>
      <c r="K113" s="31">
        <v>1492.75</v>
      </c>
    </row>
    <row r="114" spans="1:11" ht="15">
      <c r="A114" s="3" t="s">
        <v>122</v>
      </c>
      <c r="B114" s="23">
        <v>29.69</v>
      </c>
      <c r="C114" s="5">
        <v>0.26100000000000001</v>
      </c>
      <c r="D114" s="33">
        <f t="shared" si="7"/>
        <v>29.951000000000001</v>
      </c>
      <c r="E114" s="5">
        <v>0.76</v>
      </c>
      <c r="F114" s="15">
        <f t="shared" si="12"/>
        <v>107000</v>
      </c>
      <c r="G114" s="5">
        <f t="shared" si="13"/>
        <v>107400</v>
      </c>
      <c r="H114" s="7">
        <f t="shared" si="8"/>
        <v>33300</v>
      </c>
      <c r="I114" s="30">
        <f t="shared" si="10"/>
        <v>111000</v>
      </c>
      <c r="J114">
        <f t="shared" si="9"/>
        <v>111999</v>
      </c>
      <c r="K114" s="31">
        <v>1462.75</v>
      </c>
    </row>
    <row r="115" spans="1:11" ht="15">
      <c r="A115" s="3" t="s">
        <v>123</v>
      </c>
      <c r="B115" s="23">
        <v>33.04</v>
      </c>
      <c r="C115" s="5">
        <v>0.26100000000000001</v>
      </c>
      <c r="D115" s="33">
        <f t="shared" si="7"/>
        <v>33.301000000000002</v>
      </c>
      <c r="E115" s="5">
        <v>1.05</v>
      </c>
      <c r="F115" s="15">
        <f t="shared" si="12"/>
        <v>107500</v>
      </c>
      <c r="G115" s="5">
        <f t="shared" si="13"/>
        <v>107900</v>
      </c>
      <c r="H115" s="7">
        <f t="shared" si="8"/>
        <v>33400</v>
      </c>
      <c r="I115" s="30">
        <f t="shared" si="10"/>
        <v>112000</v>
      </c>
      <c r="J115">
        <f t="shared" si="9"/>
        <v>112999</v>
      </c>
      <c r="K115" s="31">
        <v>1432.75</v>
      </c>
    </row>
    <row r="116" spans="1:11" ht="15">
      <c r="A116" s="3" t="s">
        <v>124</v>
      </c>
      <c r="B116" s="23">
        <v>31.979999999999997</v>
      </c>
      <c r="C116" s="5">
        <v>0.26100000000000001</v>
      </c>
      <c r="D116" s="33">
        <f t="shared" si="7"/>
        <v>32.241</v>
      </c>
      <c r="E116" s="5">
        <v>1.2</v>
      </c>
      <c r="F116" s="15">
        <f t="shared" si="12"/>
        <v>108000</v>
      </c>
      <c r="G116" s="5">
        <f t="shared" si="13"/>
        <v>108400</v>
      </c>
      <c r="H116" s="7">
        <f t="shared" si="8"/>
        <v>33500</v>
      </c>
      <c r="I116" s="30">
        <f t="shared" si="10"/>
        <v>113000</v>
      </c>
      <c r="J116">
        <f t="shared" si="9"/>
        <v>113999</v>
      </c>
      <c r="K116" s="31">
        <v>1402.75</v>
      </c>
    </row>
    <row r="117" spans="1:11" ht="15">
      <c r="A117" s="3" t="s">
        <v>125</v>
      </c>
      <c r="B117" s="23">
        <v>31.419999999999998</v>
      </c>
      <c r="C117" s="5">
        <v>0.26100000000000001</v>
      </c>
      <c r="D117" s="33">
        <f t="shared" si="7"/>
        <v>31.680999999999997</v>
      </c>
      <c r="E117" s="5">
        <v>1.08</v>
      </c>
      <c r="F117" s="15">
        <f t="shared" si="12"/>
        <v>108500</v>
      </c>
      <c r="G117" s="5">
        <f t="shared" si="13"/>
        <v>108900</v>
      </c>
      <c r="H117" s="7">
        <f t="shared" si="8"/>
        <v>33600</v>
      </c>
      <c r="I117" s="30">
        <f t="shared" si="10"/>
        <v>114000</v>
      </c>
      <c r="J117">
        <f t="shared" si="9"/>
        <v>114999</v>
      </c>
      <c r="K117" s="31">
        <v>1372.75</v>
      </c>
    </row>
    <row r="118" spans="1:11" ht="15">
      <c r="A118" s="3" t="s">
        <v>126</v>
      </c>
      <c r="B118" s="23">
        <v>33.730000000000004</v>
      </c>
      <c r="C118" s="5">
        <v>0.26100000000000001</v>
      </c>
      <c r="D118" s="33">
        <f t="shared" si="7"/>
        <v>33.991000000000007</v>
      </c>
      <c r="E118" s="5">
        <v>1.38</v>
      </c>
      <c r="F118" s="15">
        <f t="shared" si="12"/>
        <v>109000</v>
      </c>
      <c r="G118" s="5">
        <f t="shared" si="13"/>
        <v>109400</v>
      </c>
      <c r="H118" s="7">
        <f t="shared" si="8"/>
        <v>33700</v>
      </c>
      <c r="I118" s="30">
        <f t="shared" si="10"/>
        <v>115000</v>
      </c>
      <c r="J118">
        <f t="shared" si="9"/>
        <v>115999</v>
      </c>
      <c r="K118" s="31">
        <v>1342.75</v>
      </c>
    </row>
    <row r="119" spans="1:11" ht="15">
      <c r="A119" s="3" t="s">
        <v>127</v>
      </c>
      <c r="B119" s="23">
        <v>33.980000000000004</v>
      </c>
      <c r="C119" s="5">
        <v>0.26100000000000001</v>
      </c>
      <c r="D119" s="33">
        <f t="shared" si="7"/>
        <v>34.241000000000007</v>
      </c>
      <c r="E119" s="5">
        <v>0.9</v>
      </c>
      <c r="F119" s="15">
        <f t="shared" si="12"/>
        <v>109500</v>
      </c>
      <c r="G119" s="5">
        <f t="shared" si="13"/>
        <v>109900</v>
      </c>
      <c r="H119" s="7">
        <f t="shared" si="8"/>
        <v>33800</v>
      </c>
      <c r="I119" s="30">
        <f t="shared" si="10"/>
        <v>116000</v>
      </c>
      <c r="J119">
        <f t="shared" si="9"/>
        <v>116999</v>
      </c>
      <c r="K119" s="31">
        <v>1312.75</v>
      </c>
    </row>
    <row r="120" spans="1:11" ht="15">
      <c r="A120" s="3" t="s">
        <v>128</v>
      </c>
      <c r="B120" s="23">
        <v>33.450000000000003</v>
      </c>
      <c r="C120" s="5">
        <v>0.26100000000000001</v>
      </c>
      <c r="D120" s="33">
        <f t="shared" si="7"/>
        <v>33.711000000000006</v>
      </c>
      <c r="E120" s="5">
        <v>1.36</v>
      </c>
      <c r="F120" s="15">
        <f t="shared" si="12"/>
        <v>110000</v>
      </c>
      <c r="G120" s="5">
        <f t="shared" si="13"/>
        <v>110400</v>
      </c>
      <c r="H120" s="7">
        <f t="shared" si="8"/>
        <v>33900</v>
      </c>
      <c r="I120" s="30">
        <f t="shared" si="10"/>
        <v>117000</v>
      </c>
      <c r="J120">
        <f t="shared" si="9"/>
        <v>117999</v>
      </c>
      <c r="K120" s="31">
        <v>1282.75</v>
      </c>
    </row>
    <row r="121" spans="1:11" ht="15">
      <c r="A121" s="3" t="s">
        <v>129</v>
      </c>
      <c r="B121" s="23">
        <v>32.129999999999995</v>
      </c>
      <c r="C121" s="5">
        <v>0.26100000000000001</v>
      </c>
      <c r="D121" s="33">
        <f t="shared" si="7"/>
        <v>32.390999999999998</v>
      </c>
      <c r="E121" s="5">
        <v>1.01</v>
      </c>
      <c r="F121" s="15">
        <f t="shared" si="12"/>
        <v>110500</v>
      </c>
      <c r="G121" s="5">
        <f t="shared" si="13"/>
        <v>110900</v>
      </c>
      <c r="H121" s="7">
        <f t="shared" si="8"/>
        <v>34000</v>
      </c>
      <c r="I121" s="30">
        <f t="shared" si="10"/>
        <v>118000</v>
      </c>
      <c r="J121">
        <f t="shared" si="9"/>
        <v>118999</v>
      </c>
      <c r="K121" s="31">
        <v>1252.75</v>
      </c>
    </row>
    <row r="122" spans="1:11" ht="15">
      <c r="A122" s="3" t="s">
        <v>130</v>
      </c>
      <c r="B122" s="23">
        <v>33.81</v>
      </c>
      <c r="C122" s="5">
        <v>0.26100000000000001</v>
      </c>
      <c r="D122" s="33">
        <f t="shared" si="7"/>
        <v>34.071000000000005</v>
      </c>
      <c r="E122" s="5">
        <v>1.33</v>
      </c>
      <c r="F122" s="15">
        <f t="shared" si="12"/>
        <v>111000</v>
      </c>
      <c r="G122" s="5">
        <f t="shared" si="13"/>
        <v>111400</v>
      </c>
      <c r="H122" s="7">
        <f t="shared" si="8"/>
        <v>34100</v>
      </c>
      <c r="I122" s="30">
        <f t="shared" si="10"/>
        <v>119000</v>
      </c>
      <c r="J122">
        <f t="shared" si="9"/>
        <v>119999</v>
      </c>
      <c r="K122" s="31">
        <v>1222.75</v>
      </c>
    </row>
    <row r="123" spans="1:11" ht="15">
      <c r="A123" s="3" t="s">
        <v>131</v>
      </c>
      <c r="B123" s="23">
        <v>29.92</v>
      </c>
      <c r="C123" s="5">
        <v>0.26100000000000001</v>
      </c>
      <c r="D123" s="33">
        <f t="shared" si="7"/>
        <v>30.181000000000001</v>
      </c>
      <c r="E123" s="5">
        <v>0.66500000000000004</v>
      </c>
      <c r="F123" s="15">
        <f t="shared" si="12"/>
        <v>111500</v>
      </c>
      <c r="G123" s="5">
        <f t="shared" si="13"/>
        <v>111900</v>
      </c>
      <c r="H123" s="7">
        <f t="shared" si="8"/>
        <v>34200</v>
      </c>
      <c r="I123" s="30">
        <f t="shared" si="10"/>
        <v>120000</v>
      </c>
      <c r="J123">
        <f t="shared" si="9"/>
        <v>120999</v>
      </c>
      <c r="K123" s="31">
        <v>1192.75</v>
      </c>
    </row>
    <row r="124" spans="1:11" ht="15">
      <c r="A124" s="3" t="s">
        <v>132</v>
      </c>
      <c r="B124" s="23">
        <v>32.74</v>
      </c>
      <c r="C124" s="5">
        <v>0.26100000000000001</v>
      </c>
      <c r="D124" s="33">
        <f t="shared" si="7"/>
        <v>33.001000000000005</v>
      </c>
      <c r="E124" s="5">
        <v>1.585</v>
      </c>
      <c r="F124" s="15">
        <f t="shared" si="12"/>
        <v>112000</v>
      </c>
      <c r="G124" s="5">
        <f t="shared" si="13"/>
        <v>112400</v>
      </c>
      <c r="H124" s="7">
        <f t="shared" si="8"/>
        <v>34300</v>
      </c>
      <c r="I124" s="30">
        <f t="shared" si="10"/>
        <v>121000</v>
      </c>
      <c r="J124">
        <f t="shared" si="9"/>
        <v>121999</v>
      </c>
      <c r="K124" s="31">
        <v>1162.75</v>
      </c>
    </row>
    <row r="125" spans="1:11" ht="15">
      <c r="A125" s="3" t="s">
        <v>133</v>
      </c>
      <c r="B125" s="23">
        <v>33.85</v>
      </c>
      <c r="C125" s="5">
        <v>0.26100000000000001</v>
      </c>
      <c r="D125" s="33">
        <f t="shared" si="7"/>
        <v>34.111000000000004</v>
      </c>
      <c r="E125" s="5">
        <v>1.34</v>
      </c>
      <c r="F125" s="15">
        <f t="shared" si="12"/>
        <v>112500</v>
      </c>
      <c r="G125" s="5">
        <f t="shared" si="13"/>
        <v>112900</v>
      </c>
      <c r="H125" s="7">
        <f t="shared" si="8"/>
        <v>34400</v>
      </c>
      <c r="I125" s="30">
        <f t="shared" si="10"/>
        <v>122000</v>
      </c>
      <c r="J125">
        <f t="shared" si="9"/>
        <v>122999</v>
      </c>
      <c r="K125" s="31">
        <v>1132.75</v>
      </c>
    </row>
    <row r="126" spans="1:11" ht="15">
      <c r="A126" s="3" t="s">
        <v>134</v>
      </c>
      <c r="B126" s="23">
        <v>33.85</v>
      </c>
      <c r="C126" s="5">
        <v>0.26100000000000001</v>
      </c>
      <c r="D126" s="33">
        <f t="shared" si="7"/>
        <v>34.111000000000004</v>
      </c>
      <c r="E126" s="5">
        <v>1.34</v>
      </c>
      <c r="F126" s="15">
        <f t="shared" si="12"/>
        <v>113000</v>
      </c>
      <c r="G126" s="5">
        <f t="shared" si="13"/>
        <v>113400</v>
      </c>
      <c r="H126" s="7">
        <f t="shared" si="8"/>
        <v>34500</v>
      </c>
      <c r="I126" s="30">
        <f t="shared" si="10"/>
        <v>123000</v>
      </c>
      <c r="J126">
        <f t="shared" si="9"/>
        <v>123999</v>
      </c>
      <c r="K126" s="31">
        <v>1102.75</v>
      </c>
    </row>
    <row r="127" spans="1:11" ht="15">
      <c r="A127" s="3" t="s">
        <v>135</v>
      </c>
      <c r="B127" s="23">
        <v>31.75</v>
      </c>
      <c r="C127" s="5">
        <v>0.26100000000000001</v>
      </c>
      <c r="D127" s="33">
        <f t="shared" si="7"/>
        <v>32.011000000000003</v>
      </c>
      <c r="E127" s="5">
        <v>1.1399999999999999</v>
      </c>
      <c r="F127" s="15">
        <f t="shared" si="12"/>
        <v>113500</v>
      </c>
      <c r="G127" s="5">
        <f t="shared" si="13"/>
        <v>113900</v>
      </c>
      <c r="H127" s="7">
        <f t="shared" si="8"/>
        <v>34600</v>
      </c>
      <c r="I127" s="30">
        <f t="shared" si="10"/>
        <v>124000</v>
      </c>
      <c r="J127">
        <f t="shared" si="9"/>
        <v>124999</v>
      </c>
      <c r="K127" s="31">
        <v>1072.75</v>
      </c>
    </row>
    <row r="128" spans="1:11" ht="15">
      <c r="A128" s="3" t="s">
        <v>136</v>
      </c>
      <c r="B128" s="23">
        <v>33.07</v>
      </c>
      <c r="C128" s="5">
        <v>0.26100000000000001</v>
      </c>
      <c r="D128" s="33">
        <f t="shared" si="7"/>
        <v>33.331000000000003</v>
      </c>
      <c r="E128" s="5">
        <v>1.61</v>
      </c>
      <c r="F128" s="15">
        <f t="shared" si="12"/>
        <v>114000</v>
      </c>
      <c r="G128" s="5">
        <f t="shared" si="13"/>
        <v>114400</v>
      </c>
      <c r="H128" s="7">
        <f t="shared" si="8"/>
        <v>34700</v>
      </c>
      <c r="I128" s="30">
        <f t="shared" si="10"/>
        <v>125000</v>
      </c>
      <c r="J128">
        <f t="shared" si="9"/>
        <v>125999</v>
      </c>
      <c r="K128" s="31">
        <v>1042.75</v>
      </c>
    </row>
    <row r="129" spans="1:11" ht="15">
      <c r="A129" s="3" t="s">
        <v>137</v>
      </c>
      <c r="B129" s="23">
        <v>33.869999999999997</v>
      </c>
      <c r="C129" s="5">
        <v>0.26100000000000001</v>
      </c>
      <c r="D129" s="33">
        <f t="shared" si="7"/>
        <v>34.131</v>
      </c>
      <c r="E129" s="5">
        <v>1.1100000000000001</v>
      </c>
      <c r="F129" s="15">
        <f t="shared" si="12"/>
        <v>114500</v>
      </c>
      <c r="G129" s="5">
        <f t="shared" si="13"/>
        <v>114900</v>
      </c>
      <c r="H129" s="7">
        <f t="shared" si="8"/>
        <v>34800</v>
      </c>
      <c r="I129" s="30">
        <f t="shared" si="10"/>
        <v>126000</v>
      </c>
      <c r="J129">
        <f t="shared" si="9"/>
        <v>126999</v>
      </c>
      <c r="K129" s="31">
        <v>1012.75</v>
      </c>
    </row>
    <row r="130" spans="1:11" ht="15">
      <c r="A130" s="3" t="s">
        <v>138</v>
      </c>
      <c r="B130" s="23">
        <v>33.049999999999997</v>
      </c>
      <c r="C130" s="5">
        <v>0.26100000000000001</v>
      </c>
      <c r="D130" s="33">
        <f t="shared" si="7"/>
        <v>33.311</v>
      </c>
      <c r="E130" s="5">
        <v>1.29</v>
      </c>
      <c r="F130" s="15">
        <f t="shared" si="12"/>
        <v>115000</v>
      </c>
      <c r="G130" s="5">
        <f t="shared" si="13"/>
        <v>115400</v>
      </c>
      <c r="H130" s="7">
        <f t="shared" si="8"/>
        <v>34900</v>
      </c>
      <c r="I130" s="30">
        <f t="shared" si="10"/>
        <v>127000</v>
      </c>
      <c r="J130">
        <f t="shared" si="9"/>
        <v>127999</v>
      </c>
      <c r="K130" s="31">
        <v>982.75</v>
      </c>
    </row>
    <row r="131" spans="1:11" ht="15">
      <c r="A131" s="3" t="s">
        <v>139</v>
      </c>
      <c r="B131" s="23">
        <v>30.82</v>
      </c>
      <c r="C131" s="5">
        <v>0.26100000000000001</v>
      </c>
      <c r="D131" s="33">
        <f t="shared" si="7"/>
        <v>31.081</v>
      </c>
      <c r="E131" s="5">
        <v>1.08</v>
      </c>
      <c r="F131" s="15">
        <f t="shared" si="12"/>
        <v>115500</v>
      </c>
      <c r="G131" s="5">
        <f t="shared" si="13"/>
        <v>115900</v>
      </c>
      <c r="H131" s="7">
        <f t="shared" si="8"/>
        <v>35000</v>
      </c>
      <c r="I131" s="30">
        <f t="shared" si="10"/>
        <v>128000</v>
      </c>
      <c r="J131">
        <f t="shared" si="9"/>
        <v>128999</v>
      </c>
      <c r="K131" s="31">
        <v>952.75</v>
      </c>
    </row>
    <row r="132" spans="1:11" ht="15">
      <c r="A132" s="3" t="s">
        <v>140</v>
      </c>
      <c r="B132" s="23">
        <v>33.700000000000003</v>
      </c>
      <c r="C132" s="5">
        <v>0.26100000000000001</v>
      </c>
      <c r="D132" s="33">
        <f t="shared" ref="D132:D195" si="15">B132+C132</f>
        <v>33.961000000000006</v>
      </c>
      <c r="E132" s="5">
        <v>1.26</v>
      </c>
      <c r="F132" s="15">
        <f t="shared" si="12"/>
        <v>116000</v>
      </c>
      <c r="G132" s="5">
        <f t="shared" si="13"/>
        <v>116400</v>
      </c>
      <c r="H132" s="7">
        <f t="shared" ref="H132:H142" si="16">H131+100</f>
        <v>35100</v>
      </c>
      <c r="I132" s="30">
        <f t="shared" si="10"/>
        <v>129000</v>
      </c>
      <c r="J132">
        <f t="shared" ref="J132:J168" si="17">I132+999</f>
        <v>129999</v>
      </c>
      <c r="K132" s="31">
        <v>922.75</v>
      </c>
    </row>
    <row r="133" spans="1:11" ht="15">
      <c r="A133" s="3" t="s">
        <v>141</v>
      </c>
      <c r="B133" s="23">
        <v>33.840000000000003</v>
      </c>
      <c r="C133" s="5">
        <v>0.26100000000000001</v>
      </c>
      <c r="D133" s="33">
        <f t="shared" si="15"/>
        <v>34.101000000000006</v>
      </c>
      <c r="E133" s="5">
        <v>0.97</v>
      </c>
      <c r="F133" s="15">
        <f t="shared" si="12"/>
        <v>116500</v>
      </c>
      <c r="G133" s="5">
        <f t="shared" si="13"/>
        <v>116900</v>
      </c>
      <c r="H133" s="7">
        <f t="shared" si="16"/>
        <v>35200</v>
      </c>
      <c r="I133" s="30">
        <f t="shared" ref="I133:I168" si="18">I132+1000</f>
        <v>130000</v>
      </c>
      <c r="J133">
        <f t="shared" si="17"/>
        <v>130999</v>
      </c>
      <c r="K133" s="31">
        <v>892.75</v>
      </c>
    </row>
    <row r="134" spans="1:11" ht="15">
      <c r="A134" s="3" t="s">
        <v>142</v>
      </c>
      <c r="B134" s="23">
        <v>32.42</v>
      </c>
      <c r="C134" s="5">
        <v>0.26100000000000001</v>
      </c>
      <c r="D134" s="33">
        <f t="shared" si="15"/>
        <v>32.681000000000004</v>
      </c>
      <c r="E134" s="5">
        <v>1.07</v>
      </c>
      <c r="F134" s="15">
        <f t="shared" si="12"/>
        <v>117000</v>
      </c>
      <c r="G134" s="5">
        <f t="shared" si="13"/>
        <v>117400</v>
      </c>
      <c r="H134" s="7">
        <f t="shared" si="16"/>
        <v>35300</v>
      </c>
      <c r="I134" s="30">
        <f t="shared" si="18"/>
        <v>131000</v>
      </c>
      <c r="J134">
        <f t="shared" si="17"/>
        <v>131999</v>
      </c>
      <c r="K134" s="31">
        <v>862.75</v>
      </c>
    </row>
    <row r="135" spans="1:11" ht="15">
      <c r="A135" s="3" t="s">
        <v>143</v>
      </c>
      <c r="B135" s="23">
        <v>34.4</v>
      </c>
      <c r="C135" s="5">
        <v>0.26100000000000001</v>
      </c>
      <c r="D135" s="33">
        <f t="shared" si="15"/>
        <v>34.661000000000001</v>
      </c>
      <c r="E135" s="5">
        <v>1.3</v>
      </c>
      <c r="F135" s="15">
        <f t="shared" ref="F135:F142" si="19">G134+100</f>
        <v>117500</v>
      </c>
      <c r="G135" s="5">
        <f t="shared" ref="G135:G142" si="20">F135+400</f>
        <v>117900</v>
      </c>
      <c r="H135" s="7">
        <f t="shared" si="16"/>
        <v>35400</v>
      </c>
      <c r="I135" s="30">
        <f t="shared" si="18"/>
        <v>132000</v>
      </c>
      <c r="J135">
        <f t="shared" si="17"/>
        <v>132999</v>
      </c>
      <c r="K135" s="31">
        <v>832.75</v>
      </c>
    </row>
    <row r="136" spans="1:11" ht="15">
      <c r="A136" s="3" t="s">
        <v>144</v>
      </c>
      <c r="B136" s="23">
        <v>33.94</v>
      </c>
      <c r="C136" s="5">
        <v>0.26100000000000001</v>
      </c>
      <c r="D136" s="33">
        <f t="shared" si="15"/>
        <v>34.201000000000001</v>
      </c>
      <c r="E136" s="5">
        <v>1.29</v>
      </c>
      <c r="F136" s="15">
        <f t="shared" si="19"/>
        <v>118000</v>
      </c>
      <c r="G136" s="5">
        <f t="shared" si="20"/>
        <v>118400</v>
      </c>
      <c r="H136" s="7">
        <f t="shared" si="16"/>
        <v>35500</v>
      </c>
      <c r="I136" s="30">
        <f t="shared" si="18"/>
        <v>133000</v>
      </c>
      <c r="J136">
        <f t="shared" si="17"/>
        <v>133999</v>
      </c>
      <c r="K136" s="31">
        <v>802.75</v>
      </c>
    </row>
    <row r="137" spans="1:11" ht="15">
      <c r="A137" s="3" t="s">
        <v>145</v>
      </c>
      <c r="B137" s="23">
        <v>32.42</v>
      </c>
      <c r="C137" s="5">
        <v>0.26100000000000001</v>
      </c>
      <c r="D137" s="33">
        <f t="shared" si="15"/>
        <v>32.681000000000004</v>
      </c>
      <c r="E137" s="5">
        <v>0.93</v>
      </c>
      <c r="F137" s="15">
        <f t="shared" si="19"/>
        <v>118500</v>
      </c>
      <c r="G137" s="5">
        <f t="shared" si="20"/>
        <v>118900</v>
      </c>
      <c r="H137" s="7">
        <f t="shared" si="16"/>
        <v>35600</v>
      </c>
      <c r="I137" s="30">
        <f t="shared" si="18"/>
        <v>134000</v>
      </c>
      <c r="J137">
        <f t="shared" si="17"/>
        <v>134999</v>
      </c>
      <c r="K137" s="31">
        <v>772.75</v>
      </c>
    </row>
    <row r="138" spans="1:11" ht="15">
      <c r="A138" s="3" t="s">
        <v>146</v>
      </c>
      <c r="B138" s="23">
        <v>34.200000000000003</v>
      </c>
      <c r="C138" s="5">
        <v>0.26100000000000001</v>
      </c>
      <c r="D138" s="33">
        <f t="shared" si="15"/>
        <v>34.461000000000006</v>
      </c>
      <c r="E138" s="5">
        <v>1.34</v>
      </c>
      <c r="F138" s="15">
        <f t="shared" si="19"/>
        <v>119000</v>
      </c>
      <c r="G138" s="5">
        <f t="shared" si="20"/>
        <v>119400</v>
      </c>
      <c r="H138" s="7">
        <f t="shared" si="16"/>
        <v>35700</v>
      </c>
      <c r="I138" s="30">
        <f t="shared" si="18"/>
        <v>135000</v>
      </c>
      <c r="J138">
        <f t="shared" si="17"/>
        <v>135999</v>
      </c>
      <c r="K138" s="31">
        <v>742.75</v>
      </c>
    </row>
    <row r="139" spans="1:11" ht="15">
      <c r="A139" s="3" t="s">
        <v>147</v>
      </c>
      <c r="B139" s="23">
        <v>34.700000000000003</v>
      </c>
      <c r="C139" s="5">
        <v>0.26100000000000001</v>
      </c>
      <c r="D139" s="33">
        <f t="shared" si="15"/>
        <v>34.961000000000006</v>
      </c>
      <c r="E139" s="5">
        <v>1.35</v>
      </c>
      <c r="F139" s="15">
        <f t="shared" si="19"/>
        <v>119500</v>
      </c>
      <c r="G139" s="5">
        <f t="shared" si="20"/>
        <v>119900</v>
      </c>
      <c r="H139" s="7">
        <f t="shared" si="16"/>
        <v>35800</v>
      </c>
      <c r="I139" s="30">
        <f t="shared" si="18"/>
        <v>136000</v>
      </c>
      <c r="J139">
        <f t="shared" si="17"/>
        <v>136999</v>
      </c>
      <c r="K139" s="31">
        <v>712.75</v>
      </c>
    </row>
    <row r="140" spans="1:11" ht="15">
      <c r="A140" s="3" t="s">
        <v>148</v>
      </c>
      <c r="B140" s="23">
        <v>32.74</v>
      </c>
      <c r="C140" s="5">
        <v>0.26100000000000001</v>
      </c>
      <c r="D140" s="33">
        <f t="shared" si="15"/>
        <v>33.001000000000005</v>
      </c>
      <c r="E140" s="5">
        <v>1.355</v>
      </c>
      <c r="F140" s="15">
        <f t="shared" si="19"/>
        <v>120000</v>
      </c>
      <c r="G140" s="5">
        <f t="shared" si="20"/>
        <v>120400</v>
      </c>
      <c r="H140" s="7">
        <f t="shared" si="16"/>
        <v>35900</v>
      </c>
      <c r="I140" s="30">
        <f t="shared" si="18"/>
        <v>137000</v>
      </c>
      <c r="J140">
        <f t="shared" si="17"/>
        <v>137999</v>
      </c>
      <c r="K140" s="31">
        <v>682.75</v>
      </c>
    </row>
    <row r="141" spans="1:11" ht="15">
      <c r="A141" s="3" t="s">
        <v>149</v>
      </c>
      <c r="B141" s="23">
        <v>33.31</v>
      </c>
      <c r="C141" s="5">
        <v>0.26100000000000001</v>
      </c>
      <c r="D141" s="33">
        <f t="shared" si="15"/>
        <v>33.571000000000005</v>
      </c>
      <c r="E141" s="5">
        <v>1.0900000000000001</v>
      </c>
      <c r="F141" s="15">
        <f t="shared" si="19"/>
        <v>120500</v>
      </c>
      <c r="G141" s="5">
        <f t="shared" si="20"/>
        <v>120900</v>
      </c>
      <c r="H141" s="7">
        <f t="shared" si="16"/>
        <v>36000</v>
      </c>
      <c r="I141" s="30">
        <f t="shared" si="18"/>
        <v>138000</v>
      </c>
      <c r="J141">
        <f t="shared" si="17"/>
        <v>138999</v>
      </c>
      <c r="K141" s="31">
        <v>652.75</v>
      </c>
    </row>
    <row r="142" spans="1:11" ht="15">
      <c r="A142" s="3" t="s">
        <v>150</v>
      </c>
      <c r="B142" s="23">
        <v>32.99</v>
      </c>
      <c r="C142" s="5">
        <v>0.26100000000000001</v>
      </c>
      <c r="D142" s="33">
        <f t="shared" si="15"/>
        <v>33.251000000000005</v>
      </c>
      <c r="E142" s="5">
        <v>1.44</v>
      </c>
      <c r="F142" s="15">
        <f t="shared" si="19"/>
        <v>121000</v>
      </c>
      <c r="G142" s="5">
        <f t="shared" si="20"/>
        <v>121400</v>
      </c>
      <c r="H142" s="7">
        <f t="shared" si="16"/>
        <v>36100</v>
      </c>
      <c r="I142" s="30">
        <f t="shared" si="18"/>
        <v>139000</v>
      </c>
      <c r="J142">
        <f t="shared" si="17"/>
        <v>139999</v>
      </c>
      <c r="K142" s="31">
        <v>622.75</v>
      </c>
    </row>
    <row r="143" spans="1:11" ht="15">
      <c r="A143" s="3" t="s">
        <v>151</v>
      </c>
      <c r="B143" s="23">
        <v>34.08</v>
      </c>
      <c r="C143" s="5">
        <v>0.26100000000000001</v>
      </c>
      <c r="D143" s="33">
        <f t="shared" si="15"/>
        <v>34.341000000000001</v>
      </c>
      <c r="E143" s="5">
        <v>1.5</v>
      </c>
      <c r="F143" s="15">
        <f>G142+100</f>
        <v>121500</v>
      </c>
      <c r="G143" s="5">
        <f>F143+400</f>
        <v>121900</v>
      </c>
      <c r="H143" s="7">
        <f>H142+100</f>
        <v>36200</v>
      </c>
      <c r="I143" s="30">
        <f t="shared" si="18"/>
        <v>140000</v>
      </c>
      <c r="J143">
        <f t="shared" si="17"/>
        <v>140999</v>
      </c>
      <c r="K143" s="31">
        <v>592.75</v>
      </c>
    </row>
    <row r="144" spans="1:11" ht="15">
      <c r="A144" s="3" t="s">
        <v>152</v>
      </c>
      <c r="B144" s="23">
        <v>33.450000000000003</v>
      </c>
      <c r="C144" s="5">
        <v>0.26100000000000001</v>
      </c>
      <c r="D144" s="33">
        <f t="shared" si="15"/>
        <v>33.711000000000006</v>
      </c>
      <c r="E144" s="5">
        <v>1.1499999999999999</v>
      </c>
      <c r="F144" s="15">
        <f t="shared" ref="F144:F161" si="21">G143+100</f>
        <v>122000</v>
      </c>
      <c r="G144" s="5">
        <f t="shared" ref="G144:G161" si="22">F144+400</f>
        <v>122400</v>
      </c>
      <c r="H144" s="7">
        <f t="shared" ref="H144:H161" si="23">H143+100</f>
        <v>36300</v>
      </c>
      <c r="I144" s="30">
        <f t="shared" si="18"/>
        <v>141000</v>
      </c>
      <c r="J144">
        <f t="shared" si="17"/>
        <v>141999</v>
      </c>
      <c r="K144" s="31">
        <v>562.75</v>
      </c>
    </row>
    <row r="145" spans="1:11" ht="15">
      <c r="A145" s="3" t="s">
        <v>153</v>
      </c>
      <c r="B145" s="23">
        <v>33.97</v>
      </c>
      <c r="C145" s="5">
        <v>0.26100000000000001</v>
      </c>
      <c r="D145" s="33">
        <f t="shared" si="15"/>
        <v>34.231000000000002</v>
      </c>
      <c r="E145" s="5">
        <v>1.1299999999999999</v>
      </c>
      <c r="F145" s="15">
        <f t="shared" si="21"/>
        <v>122500</v>
      </c>
      <c r="G145" s="5">
        <f t="shared" si="22"/>
        <v>122900</v>
      </c>
      <c r="H145" s="7">
        <f t="shared" si="23"/>
        <v>36400</v>
      </c>
      <c r="I145" s="30">
        <f t="shared" si="18"/>
        <v>142000</v>
      </c>
      <c r="J145">
        <f t="shared" si="17"/>
        <v>142999</v>
      </c>
      <c r="K145" s="31">
        <v>532.75</v>
      </c>
    </row>
    <row r="146" spans="1:11" ht="15">
      <c r="A146" s="3" t="s">
        <v>154</v>
      </c>
      <c r="B146" s="23">
        <v>33.25</v>
      </c>
      <c r="C146" s="5">
        <v>0.26100000000000001</v>
      </c>
      <c r="D146" s="33">
        <f t="shared" si="15"/>
        <v>33.511000000000003</v>
      </c>
      <c r="E146" s="5">
        <v>1.2</v>
      </c>
      <c r="F146" s="15">
        <f t="shared" si="21"/>
        <v>123000</v>
      </c>
      <c r="G146" s="5">
        <f t="shared" si="22"/>
        <v>123400</v>
      </c>
      <c r="H146" s="7">
        <f t="shared" si="23"/>
        <v>36500</v>
      </c>
      <c r="I146" s="30">
        <f t="shared" si="18"/>
        <v>143000</v>
      </c>
      <c r="J146">
        <f t="shared" si="17"/>
        <v>143999</v>
      </c>
      <c r="K146" s="31">
        <v>502.75</v>
      </c>
    </row>
    <row r="147" spans="1:11" ht="15">
      <c r="A147" s="3" t="s">
        <v>155</v>
      </c>
      <c r="B147" s="23">
        <v>34.1</v>
      </c>
      <c r="C147" s="5">
        <v>0.26100000000000001</v>
      </c>
      <c r="D147" s="33">
        <f t="shared" si="15"/>
        <v>34.361000000000004</v>
      </c>
      <c r="E147" s="5">
        <v>1.135</v>
      </c>
      <c r="F147" s="15">
        <f t="shared" si="21"/>
        <v>123500</v>
      </c>
      <c r="G147" s="5">
        <f t="shared" si="22"/>
        <v>123900</v>
      </c>
      <c r="H147" s="7">
        <f t="shared" si="23"/>
        <v>36600</v>
      </c>
      <c r="I147" s="30">
        <f t="shared" si="18"/>
        <v>144000</v>
      </c>
      <c r="J147">
        <f t="shared" si="17"/>
        <v>144999</v>
      </c>
      <c r="K147" s="31">
        <v>472.75</v>
      </c>
    </row>
    <row r="148" spans="1:11" ht="15">
      <c r="A148" s="3" t="s">
        <v>156</v>
      </c>
      <c r="B148" s="23">
        <v>34.86</v>
      </c>
      <c r="C148" s="5">
        <v>0.26100000000000001</v>
      </c>
      <c r="D148" s="33">
        <f t="shared" si="15"/>
        <v>35.121000000000002</v>
      </c>
      <c r="E148" s="5">
        <v>1.26</v>
      </c>
      <c r="F148" s="15">
        <f t="shared" si="21"/>
        <v>124000</v>
      </c>
      <c r="G148" s="5">
        <f t="shared" si="22"/>
        <v>124400</v>
      </c>
      <c r="H148" s="7">
        <f t="shared" si="23"/>
        <v>36700</v>
      </c>
      <c r="I148" s="30">
        <f t="shared" si="18"/>
        <v>145000</v>
      </c>
      <c r="J148">
        <f t="shared" si="17"/>
        <v>145999</v>
      </c>
      <c r="K148" s="31">
        <v>442.75</v>
      </c>
    </row>
    <row r="149" spans="1:11" ht="15">
      <c r="A149" s="3" t="s">
        <v>157</v>
      </c>
      <c r="B149" s="23">
        <v>33.700000000000003</v>
      </c>
      <c r="C149" s="5">
        <v>0.26100000000000001</v>
      </c>
      <c r="D149" s="33">
        <f t="shared" si="15"/>
        <v>33.961000000000006</v>
      </c>
      <c r="E149" s="5">
        <v>1.105</v>
      </c>
      <c r="F149" s="15">
        <f t="shared" si="21"/>
        <v>124500</v>
      </c>
      <c r="G149" s="5">
        <f t="shared" si="22"/>
        <v>124900</v>
      </c>
      <c r="H149" s="7">
        <f t="shared" si="23"/>
        <v>36800</v>
      </c>
      <c r="I149" s="30">
        <f t="shared" si="18"/>
        <v>146000</v>
      </c>
      <c r="J149">
        <f t="shared" si="17"/>
        <v>146999</v>
      </c>
      <c r="K149" s="31">
        <v>412.75</v>
      </c>
    </row>
    <row r="150" spans="1:11" ht="15">
      <c r="A150" s="3" t="s">
        <v>158</v>
      </c>
      <c r="B150" s="23">
        <v>31.990000000000002</v>
      </c>
      <c r="C150" s="5">
        <v>0.26100000000000001</v>
      </c>
      <c r="D150" s="33">
        <f t="shared" si="15"/>
        <v>32.251000000000005</v>
      </c>
      <c r="E150" s="5">
        <v>0.8</v>
      </c>
      <c r="F150" s="15">
        <f t="shared" si="21"/>
        <v>125000</v>
      </c>
      <c r="G150" s="5">
        <f t="shared" si="22"/>
        <v>125400</v>
      </c>
      <c r="H150" s="7">
        <f t="shared" si="23"/>
        <v>36900</v>
      </c>
      <c r="I150" s="30">
        <f t="shared" si="18"/>
        <v>147000</v>
      </c>
      <c r="J150">
        <f t="shared" si="17"/>
        <v>147999</v>
      </c>
      <c r="K150" s="31">
        <v>382.75</v>
      </c>
    </row>
    <row r="151" spans="1:11" ht="15">
      <c r="A151" s="3" t="s">
        <v>159</v>
      </c>
      <c r="B151" s="23">
        <v>34.07</v>
      </c>
      <c r="C151" s="5">
        <v>0.26100000000000001</v>
      </c>
      <c r="D151" s="33">
        <f t="shared" si="15"/>
        <v>34.331000000000003</v>
      </c>
      <c r="E151" s="5">
        <v>1.02</v>
      </c>
      <c r="F151" s="15">
        <f t="shared" si="21"/>
        <v>125500</v>
      </c>
      <c r="G151" s="5">
        <f t="shared" si="22"/>
        <v>125900</v>
      </c>
      <c r="H151" s="7">
        <f t="shared" si="23"/>
        <v>37000</v>
      </c>
      <c r="I151" s="30">
        <f t="shared" si="18"/>
        <v>148000</v>
      </c>
      <c r="J151">
        <f t="shared" si="17"/>
        <v>148999</v>
      </c>
      <c r="K151" s="31">
        <v>352.75</v>
      </c>
    </row>
    <row r="152" spans="1:11" ht="15">
      <c r="A152" s="3" t="s">
        <v>160</v>
      </c>
      <c r="B152" s="23">
        <v>34.07</v>
      </c>
      <c r="C152" s="5">
        <v>0.26100000000000001</v>
      </c>
      <c r="D152" s="33">
        <f t="shared" si="15"/>
        <v>34.331000000000003</v>
      </c>
      <c r="E152" s="5">
        <v>1.55</v>
      </c>
      <c r="F152" s="15">
        <f t="shared" si="21"/>
        <v>126000</v>
      </c>
      <c r="G152" s="5">
        <f t="shared" si="22"/>
        <v>126400</v>
      </c>
      <c r="H152" s="7">
        <f t="shared" si="23"/>
        <v>37100</v>
      </c>
      <c r="I152" s="30">
        <f t="shared" si="18"/>
        <v>149000</v>
      </c>
      <c r="J152">
        <f t="shared" si="17"/>
        <v>149999</v>
      </c>
      <c r="K152" s="31">
        <v>322.75</v>
      </c>
    </row>
    <row r="153" spans="1:11" ht="15">
      <c r="A153" s="3" t="s">
        <v>161</v>
      </c>
      <c r="B153" s="23">
        <v>30.060000000000002</v>
      </c>
      <c r="C153" s="5">
        <v>0.26100000000000001</v>
      </c>
      <c r="D153" s="33">
        <f t="shared" si="15"/>
        <v>30.321000000000002</v>
      </c>
      <c r="E153" s="5">
        <v>0.78500000000000003</v>
      </c>
      <c r="F153" s="15">
        <f t="shared" si="21"/>
        <v>126500</v>
      </c>
      <c r="G153" s="5">
        <f t="shared" si="22"/>
        <v>126900</v>
      </c>
      <c r="H153" s="7">
        <f t="shared" si="23"/>
        <v>37200</v>
      </c>
      <c r="I153" s="30">
        <f t="shared" si="18"/>
        <v>150000</v>
      </c>
      <c r="J153">
        <f t="shared" si="17"/>
        <v>150999</v>
      </c>
      <c r="K153" s="31">
        <v>292.75</v>
      </c>
    </row>
    <row r="154" spans="1:11" ht="15">
      <c r="A154" s="3" t="s">
        <v>162</v>
      </c>
      <c r="B154" s="23">
        <v>33.799999999999997</v>
      </c>
      <c r="C154" s="5">
        <v>0.26100000000000001</v>
      </c>
      <c r="D154" s="33">
        <f t="shared" si="15"/>
        <v>34.061</v>
      </c>
      <c r="E154" s="5">
        <v>1.41</v>
      </c>
      <c r="F154" s="15">
        <f t="shared" si="21"/>
        <v>127000</v>
      </c>
      <c r="G154" s="5">
        <f t="shared" si="22"/>
        <v>127400</v>
      </c>
      <c r="H154" s="7">
        <f t="shared" si="23"/>
        <v>37300</v>
      </c>
      <c r="I154" s="30">
        <f t="shared" si="18"/>
        <v>151000</v>
      </c>
      <c r="J154">
        <f t="shared" si="17"/>
        <v>151999</v>
      </c>
      <c r="K154" s="31">
        <v>262.75</v>
      </c>
    </row>
    <row r="155" spans="1:11" ht="15">
      <c r="A155" s="3" t="s">
        <v>163</v>
      </c>
      <c r="B155" s="23">
        <v>33.54</v>
      </c>
      <c r="C155" s="5">
        <v>0.26100000000000001</v>
      </c>
      <c r="D155" s="33">
        <f t="shared" si="15"/>
        <v>33.801000000000002</v>
      </c>
      <c r="E155" s="5">
        <v>1.37</v>
      </c>
      <c r="F155" s="15">
        <f t="shared" si="21"/>
        <v>127500</v>
      </c>
      <c r="G155" s="5">
        <f t="shared" si="22"/>
        <v>127900</v>
      </c>
      <c r="H155" s="7">
        <f t="shared" si="23"/>
        <v>37400</v>
      </c>
      <c r="I155" s="30">
        <f t="shared" si="18"/>
        <v>152000</v>
      </c>
      <c r="J155">
        <f t="shared" si="17"/>
        <v>152999</v>
      </c>
      <c r="K155" s="31">
        <v>232.75</v>
      </c>
    </row>
    <row r="156" spans="1:11" ht="15">
      <c r="A156" s="3" t="s">
        <v>164</v>
      </c>
      <c r="B156" s="23">
        <v>34.020000000000003</v>
      </c>
      <c r="C156" s="5">
        <v>0.26100000000000001</v>
      </c>
      <c r="D156" s="33">
        <f t="shared" si="15"/>
        <v>34.281000000000006</v>
      </c>
      <c r="E156" s="5">
        <v>1.26</v>
      </c>
      <c r="F156" s="15">
        <f t="shared" si="21"/>
        <v>128000</v>
      </c>
      <c r="G156" s="5">
        <f t="shared" si="22"/>
        <v>128400</v>
      </c>
      <c r="H156" s="7">
        <f t="shared" si="23"/>
        <v>37500</v>
      </c>
      <c r="I156" s="30">
        <f t="shared" si="18"/>
        <v>153000</v>
      </c>
      <c r="J156">
        <f t="shared" si="17"/>
        <v>153999</v>
      </c>
      <c r="K156" s="31">
        <v>202.75</v>
      </c>
    </row>
    <row r="157" spans="1:11" ht="15">
      <c r="A157" s="3" t="s">
        <v>165</v>
      </c>
      <c r="B157" s="23">
        <v>34.6</v>
      </c>
      <c r="C157" s="5">
        <v>0.26100000000000001</v>
      </c>
      <c r="D157" s="33">
        <f t="shared" si="15"/>
        <v>34.861000000000004</v>
      </c>
      <c r="E157" s="5">
        <v>1.1000000000000001</v>
      </c>
      <c r="F157" s="15">
        <f t="shared" si="21"/>
        <v>128500</v>
      </c>
      <c r="G157" s="5">
        <f t="shared" si="22"/>
        <v>128900</v>
      </c>
      <c r="H157" s="7">
        <f t="shared" si="23"/>
        <v>37600</v>
      </c>
      <c r="I157" s="30">
        <f t="shared" si="18"/>
        <v>154000</v>
      </c>
      <c r="J157">
        <f t="shared" si="17"/>
        <v>154999</v>
      </c>
      <c r="K157" s="31">
        <v>172.75</v>
      </c>
    </row>
    <row r="158" spans="1:11" ht="15">
      <c r="A158" s="3" t="s">
        <v>166</v>
      </c>
      <c r="B158" s="23">
        <v>33.299999999999997</v>
      </c>
      <c r="C158" s="5">
        <v>0.26100000000000001</v>
      </c>
      <c r="D158" s="33">
        <f t="shared" si="15"/>
        <v>33.561</v>
      </c>
      <c r="E158" s="5">
        <v>1.5</v>
      </c>
      <c r="F158" s="15">
        <f t="shared" si="21"/>
        <v>129000</v>
      </c>
      <c r="G158" s="5">
        <f t="shared" si="22"/>
        <v>129400</v>
      </c>
      <c r="H158" s="7">
        <f t="shared" si="23"/>
        <v>37700</v>
      </c>
      <c r="I158" s="30">
        <f t="shared" si="18"/>
        <v>155000</v>
      </c>
      <c r="J158">
        <f t="shared" si="17"/>
        <v>155999</v>
      </c>
      <c r="K158" s="31">
        <v>142.75</v>
      </c>
    </row>
    <row r="159" spans="1:11" ht="15">
      <c r="A159" s="3" t="s">
        <v>167</v>
      </c>
      <c r="B159" s="23">
        <v>31.799999999999997</v>
      </c>
      <c r="C159" s="5">
        <v>0.26100000000000001</v>
      </c>
      <c r="D159" s="33">
        <f t="shared" si="15"/>
        <v>32.061</v>
      </c>
      <c r="E159" s="5">
        <v>1.06</v>
      </c>
      <c r="F159" s="15">
        <f t="shared" si="21"/>
        <v>129500</v>
      </c>
      <c r="G159" s="5">
        <f t="shared" si="22"/>
        <v>129900</v>
      </c>
      <c r="H159" s="7">
        <f t="shared" si="23"/>
        <v>37800</v>
      </c>
      <c r="I159" s="30">
        <f t="shared" si="18"/>
        <v>156000</v>
      </c>
      <c r="J159">
        <f t="shared" si="17"/>
        <v>156999</v>
      </c>
      <c r="K159" s="31">
        <v>112.75</v>
      </c>
    </row>
    <row r="160" spans="1:11" ht="15">
      <c r="A160" s="3" t="s">
        <v>168</v>
      </c>
      <c r="B160" s="23">
        <v>34.700000000000003</v>
      </c>
      <c r="C160" s="5">
        <v>0.26100000000000001</v>
      </c>
      <c r="D160" s="33">
        <f t="shared" si="15"/>
        <v>34.961000000000006</v>
      </c>
      <c r="E160" s="5">
        <v>1.1000000000000001</v>
      </c>
      <c r="F160" s="15">
        <f t="shared" si="21"/>
        <v>130000</v>
      </c>
      <c r="G160" s="5">
        <f t="shared" si="22"/>
        <v>130400</v>
      </c>
      <c r="H160" s="7">
        <f t="shared" si="23"/>
        <v>37900</v>
      </c>
      <c r="I160" s="30">
        <f t="shared" si="18"/>
        <v>157000</v>
      </c>
      <c r="J160">
        <f t="shared" si="17"/>
        <v>157999</v>
      </c>
      <c r="K160" s="31">
        <v>82.75</v>
      </c>
    </row>
    <row r="161" spans="1:11" ht="15">
      <c r="A161" s="3" t="s">
        <v>169</v>
      </c>
      <c r="B161" s="23">
        <v>34.19</v>
      </c>
      <c r="C161" s="5">
        <v>0.26100000000000001</v>
      </c>
      <c r="D161" s="33">
        <f t="shared" si="15"/>
        <v>34.451000000000001</v>
      </c>
      <c r="E161" s="5">
        <v>1.17</v>
      </c>
      <c r="F161" s="15">
        <f t="shared" si="21"/>
        <v>130500</v>
      </c>
      <c r="G161" s="5">
        <f t="shared" si="22"/>
        <v>130900</v>
      </c>
      <c r="H161" s="7">
        <f t="shared" si="23"/>
        <v>38000</v>
      </c>
      <c r="I161" s="30">
        <f t="shared" si="18"/>
        <v>158000</v>
      </c>
      <c r="J161">
        <f t="shared" si="17"/>
        <v>158999</v>
      </c>
      <c r="K161" s="31">
        <v>52.75</v>
      </c>
    </row>
    <row r="162" spans="1:11" ht="15">
      <c r="A162" s="3" t="s">
        <v>170</v>
      </c>
      <c r="B162" s="23">
        <v>32.049999999999997</v>
      </c>
      <c r="C162" s="5">
        <v>0.26100000000000001</v>
      </c>
      <c r="D162" s="33">
        <f t="shared" si="15"/>
        <v>32.311</v>
      </c>
      <c r="E162" s="5">
        <v>1.07</v>
      </c>
      <c r="F162" s="15">
        <f>G161+100</f>
        <v>131000</v>
      </c>
      <c r="G162" s="5">
        <f>F162+400</f>
        <v>131400</v>
      </c>
      <c r="H162" s="7">
        <f>H161+100</f>
        <v>38100</v>
      </c>
      <c r="I162" s="30">
        <f t="shared" si="18"/>
        <v>159000</v>
      </c>
      <c r="J162">
        <f t="shared" si="17"/>
        <v>159999</v>
      </c>
      <c r="K162" s="31">
        <v>22.75</v>
      </c>
    </row>
    <row r="163" spans="1:11" ht="15">
      <c r="A163" s="3" t="s">
        <v>171</v>
      </c>
      <c r="B163" s="23">
        <v>32.25</v>
      </c>
      <c r="C163" s="5">
        <v>0.26100000000000001</v>
      </c>
      <c r="D163" s="33">
        <f t="shared" si="15"/>
        <v>32.511000000000003</v>
      </c>
      <c r="E163" s="5">
        <v>1.26</v>
      </c>
      <c r="F163" s="15">
        <f t="shared" ref="F163:F185" si="24">G162+100</f>
        <v>131500</v>
      </c>
      <c r="G163" s="5">
        <f t="shared" ref="G163:G170" si="25">F163+400</f>
        <v>131900</v>
      </c>
      <c r="H163" s="7">
        <f t="shared" ref="H163:H186" si="26">H162+100</f>
        <v>38200</v>
      </c>
      <c r="I163" s="30">
        <f t="shared" si="18"/>
        <v>160000</v>
      </c>
      <c r="J163">
        <f t="shared" si="17"/>
        <v>160999</v>
      </c>
      <c r="K163" s="31">
        <v>0</v>
      </c>
    </row>
    <row r="164" spans="1:11" ht="15">
      <c r="A164" s="3" t="s">
        <v>172</v>
      </c>
      <c r="B164" s="23">
        <v>31.93</v>
      </c>
      <c r="C164" s="5">
        <v>0.26100000000000001</v>
      </c>
      <c r="D164" s="33">
        <f t="shared" si="15"/>
        <v>32.191000000000003</v>
      </c>
      <c r="E164" s="5">
        <v>0.95</v>
      </c>
      <c r="F164" s="15">
        <f t="shared" si="24"/>
        <v>132000</v>
      </c>
      <c r="G164" s="5">
        <f t="shared" si="25"/>
        <v>132400</v>
      </c>
      <c r="H164" s="7">
        <f t="shared" si="26"/>
        <v>38300</v>
      </c>
      <c r="I164" s="30">
        <f t="shared" si="18"/>
        <v>161000</v>
      </c>
      <c r="J164">
        <f t="shared" si="17"/>
        <v>161999</v>
      </c>
      <c r="K164" s="31">
        <v>0</v>
      </c>
    </row>
    <row r="165" spans="1:11" ht="15">
      <c r="A165" s="3" t="s">
        <v>173</v>
      </c>
      <c r="B165" s="23">
        <v>34.299999999999997</v>
      </c>
      <c r="C165" s="5">
        <v>0.26100000000000001</v>
      </c>
      <c r="D165" s="33">
        <f t="shared" si="15"/>
        <v>34.561</v>
      </c>
      <c r="E165" s="5">
        <v>0.9</v>
      </c>
      <c r="F165" s="15">
        <f t="shared" si="24"/>
        <v>132500</v>
      </c>
      <c r="G165" s="5">
        <f t="shared" si="25"/>
        <v>132900</v>
      </c>
      <c r="H165" s="7">
        <f t="shared" si="26"/>
        <v>38400</v>
      </c>
      <c r="I165" s="30">
        <f t="shared" si="18"/>
        <v>162000</v>
      </c>
      <c r="J165">
        <f t="shared" si="17"/>
        <v>162999</v>
      </c>
      <c r="K165" s="31">
        <v>0</v>
      </c>
    </row>
    <row r="166" spans="1:11" ht="15">
      <c r="A166" s="3" t="s">
        <v>174</v>
      </c>
      <c r="B166" s="23">
        <v>34.270000000000003</v>
      </c>
      <c r="C166" s="5">
        <v>0.26100000000000001</v>
      </c>
      <c r="D166" s="33">
        <f t="shared" si="15"/>
        <v>34.531000000000006</v>
      </c>
      <c r="E166" s="5">
        <v>1.21</v>
      </c>
      <c r="F166" s="15">
        <f t="shared" si="24"/>
        <v>133000</v>
      </c>
      <c r="G166" s="5">
        <f t="shared" si="25"/>
        <v>133400</v>
      </c>
      <c r="H166" s="7">
        <f t="shared" si="26"/>
        <v>38500</v>
      </c>
      <c r="I166" s="30">
        <f t="shared" si="18"/>
        <v>163000</v>
      </c>
      <c r="J166">
        <f t="shared" si="17"/>
        <v>163999</v>
      </c>
      <c r="K166" s="31">
        <v>0</v>
      </c>
    </row>
    <row r="167" spans="1:11" ht="15">
      <c r="A167" s="3" t="s">
        <v>175</v>
      </c>
      <c r="B167" s="23">
        <v>33.75</v>
      </c>
      <c r="C167" s="5">
        <v>0.26100000000000001</v>
      </c>
      <c r="D167" s="33">
        <f t="shared" si="15"/>
        <v>34.011000000000003</v>
      </c>
      <c r="E167" s="5">
        <v>1.18</v>
      </c>
      <c r="F167" s="15">
        <f t="shared" si="24"/>
        <v>133500</v>
      </c>
      <c r="G167" s="5">
        <f t="shared" si="25"/>
        <v>133900</v>
      </c>
      <c r="H167" s="7">
        <f t="shared" si="26"/>
        <v>38600</v>
      </c>
      <c r="I167" s="30">
        <f t="shared" si="18"/>
        <v>164000</v>
      </c>
      <c r="J167">
        <f t="shared" si="17"/>
        <v>164999</v>
      </c>
      <c r="K167" s="31">
        <v>0</v>
      </c>
    </row>
    <row r="168" spans="1:11" ht="15.6" thickBot="1">
      <c r="A168" s="3" t="s">
        <v>176</v>
      </c>
      <c r="B168" s="23">
        <v>33.950000000000003</v>
      </c>
      <c r="C168" s="5">
        <v>0.26100000000000001</v>
      </c>
      <c r="D168" s="33">
        <f t="shared" si="15"/>
        <v>34.211000000000006</v>
      </c>
      <c r="E168" s="5">
        <v>1.38</v>
      </c>
      <c r="F168" s="15">
        <f t="shared" si="24"/>
        <v>134000</v>
      </c>
      <c r="G168" s="5">
        <f t="shared" si="25"/>
        <v>134400</v>
      </c>
      <c r="H168" s="7">
        <f t="shared" si="26"/>
        <v>38700</v>
      </c>
      <c r="I168" s="30">
        <f t="shared" si="18"/>
        <v>165000</v>
      </c>
      <c r="J168" s="27">
        <f t="shared" si="17"/>
        <v>165999</v>
      </c>
      <c r="K168" s="32">
        <v>0</v>
      </c>
    </row>
    <row r="169" spans="1:11" ht="15">
      <c r="A169" s="3" t="s">
        <v>177</v>
      </c>
      <c r="B169" s="23">
        <v>33.99</v>
      </c>
      <c r="C169" s="5">
        <v>0.26100000000000001</v>
      </c>
      <c r="D169" s="33">
        <f t="shared" si="15"/>
        <v>34.251000000000005</v>
      </c>
      <c r="E169" s="5">
        <v>1.3</v>
      </c>
      <c r="F169" s="15">
        <f t="shared" si="24"/>
        <v>134500</v>
      </c>
      <c r="G169" s="5">
        <f t="shared" si="25"/>
        <v>134900</v>
      </c>
      <c r="H169" s="7">
        <f t="shared" si="26"/>
        <v>38800</v>
      </c>
      <c r="I169" s="5"/>
      <c r="K169" s="5"/>
    </row>
    <row r="170" spans="1:11" ht="15">
      <c r="A170" s="3" t="s">
        <v>178</v>
      </c>
      <c r="B170" s="23">
        <v>33.44</v>
      </c>
      <c r="C170" s="5">
        <v>0.26100000000000001</v>
      </c>
      <c r="D170" s="33">
        <f t="shared" si="15"/>
        <v>33.701000000000001</v>
      </c>
      <c r="E170" s="5">
        <v>1.04</v>
      </c>
      <c r="F170" s="15">
        <f t="shared" si="24"/>
        <v>135000</v>
      </c>
      <c r="G170" s="5">
        <f t="shared" si="25"/>
        <v>135400</v>
      </c>
      <c r="H170" s="7">
        <f t="shared" si="26"/>
        <v>38900</v>
      </c>
      <c r="I170" s="5"/>
      <c r="K170" s="5"/>
    </row>
    <row r="171" spans="1:11" ht="15">
      <c r="A171" s="3" t="s">
        <v>179</v>
      </c>
      <c r="B171" s="23">
        <v>34.21</v>
      </c>
      <c r="C171" s="5">
        <v>0.26100000000000001</v>
      </c>
      <c r="D171" s="33">
        <f t="shared" si="15"/>
        <v>34.471000000000004</v>
      </c>
      <c r="E171" s="5">
        <v>1.2</v>
      </c>
      <c r="F171" s="15">
        <f t="shared" si="24"/>
        <v>135500</v>
      </c>
      <c r="G171" s="5">
        <f>F171+400</f>
        <v>135900</v>
      </c>
      <c r="H171" s="7">
        <f t="shared" si="26"/>
        <v>39000</v>
      </c>
      <c r="I171" s="5"/>
      <c r="K171" s="5"/>
    </row>
    <row r="172" spans="1:11" ht="15">
      <c r="A172" s="3" t="s">
        <v>180</v>
      </c>
      <c r="B172" s="23">
        <v>33.369999999999997</v>
      </c>
      <c r="C172" s="5">
        <v>0.26100000000000001</v>
      </c>
      <c r="D172" s="33">
        <f t="shared" si="15"/>
        <v>33.631</v>
      </c>
      <c r="E172" s="5">
        <v>1.21</v>
      </c>
      <c r="F172" s="15">
        <f t="shared" si="24"/>
        <v>136000</v>
      </c>
      <c r="G172" s="5">
        <f t="shared" ref="G172:G183" si="27">F172+400</f>
        <v>136400</v>
      </c>
      <c r="H172" s="7">
        <f t="shared" si="26"/>
        <v>39100</v>
      </c>
      <c r="I172" s="5"/>
      <c r="K172" s="5"/>
    </row>
    <row r="173" spans="1:11" ht="15">
      <c r="A173" s="3" t="s">
        <v>181</v>
      </c>
      <c r="B173" s="23">
        <v>33.049999999999997</v>
      </c>
      <c r="C173" s="5">
        <v>0.26100000000000001</v>
      </c>
      <c r="D173" s="33">
        <f t="shared" si="15"/>
        <v>33.311</v>
      </c>
      <c r="E173" s="5">
        <v>1.04</v>
      </c>
      <c r="F173" s="15">
        <f t="shared" si="24"/>
        <v>136500</v>
      </c>
      <c r="G173" s="5">
        <f t="shared" si="27"/>
        <v>136900</v>
      </c>
      <c r="H173" s="7">
        <f t="shared" si="26"/>
        <v>39200</v>
      </c>
      <c r="I173" s="5"/>
      <c r="K173" s="5"/>
    </row>
    <row r="174" spans="1:11" ht="15">
      <c r="A174" s="3" t="s">
        <v>182</v>
      </c>
      <c r="B174" s="23">
        <v>34.739999999999995</v>
      </c>
      <c r="C174" s="5">
        <v>0.26100000000000001</v>
      </c>
      <c r="D174" s="33">
        <f t="shared" si="15"/>
        <v>35.000999999999998</v>
      </c>
      <c r="E174" s="5">
        <v>1.2569999999999999</v>
      </c>
      <c r="F174" s="15">
        <f t="shared" si="24"/>
        <v>137000</v>
      </c>
      <c r="G174" s="5">
        <f t="shared" si="27"/>
        <v>137400</v>
      </c>
      <c r="H174" s="7">
        <f t="shared" si="26"/>
        <v>39300</v>
      </c>
      <c r="I174" s="5"/>
      <c r="K174" s="5"/>
    </row>
    <row r="175" spans="1:11" ht="15">
      <c r="A175" s="3" t="s">
        <v>183</v>
      </c>
      <c r="B175" s="23">
        <v>31.44</v>
      </c>
      <c r="C175" s="5">
        <v>0.26100000000000001</v>
      </c>
      <c r="D175" s="33">
        <f t="shared" si="15"/>
        <v>31.701000000000001</v>
      </c>
      <c r="E175" s="5">
        <v>1.05</v>
      </c>
      <c r="F175" s="15">
        <f t="shared" si="24"/>
        <v>137500</v>
      </c>
      <c r="G175" s="5">
        <f t="shared" si="27"/>
        <v>137900</v>
      </c>
      <c r="H175" s="7">
        <f t="shared" si="26"/>
        <v>39400</v>
      </c>
      <c r="I175" s="5"/>
      <c r="K175" s="5"/>
    </row>
    <row r="176" spans="1:11" ht="15">
      <c r="A176" s="3" t="s">
        <v>184</v>
      </c>
      <c r="B176" s="23">
        <v>31.99</v>
      </c>
      <c r="C176" s="5">
        <v>0.26100000000000001</v>
      </c>
      <c r="D176" s="33">
        <f t="shared" si="15"/>
        <v>32.250999999999998</v>
      </c>
      <c r="E176" s="5">
        <v>1.2</v>
      </c>
      <c r="F176" s="15">
        <f t="shared" si="24"/>
        <v>138000</v>
      </c>
      <c r="G176" s="5">
        <f t="shared" si="27"/>
        <v>138400</v>
      </c>
      <c r="H176" s="7">
        <f t="shared" si="26"/>
        <v>39500</v>
      </c>
      <c r="I176" s="5"/>
      <c r="K176" s="5"/>
    </row>
    <row r="177" spans="1:11" ht="15">
      <c r="A177" s="3" t="s">
        <v>185</v>
      </c>
      <c r="B177" s="23">
        <v>33.590000000000003</v>
      </c>
      <c r="C177" s="5">
        <v>0.26100000000000001</v>
      </c>
      <c r="D177" s="33">
        <f t="shared" si="15"/>
        <v>33.851000000000006</v>
      </c>
      <c r="E177" s="5">
        <v>1.02</v>
      </c>
      <c r="F177" s="15">
        <f t="shared" si="24"/>
        <v>138500</v>
      </c>
      <c r="G177" s="5">
        <f t="shared" si="27"/>
        <v>138900</v>
      </c>
      <c r="H177" s="7">
        <f t="shared" si="26"/>
        <v>39600</v>
      </c>
      <c r="I177" s="5"/>
      <c r="K177" s="5"/>
    </row>
    <row r="178" spans="1:11" ht="15">
      <c r="A178" s="3" t="s">
        <v>186</v>
      </c>
      <c r="B178" s="23">
        <v>34.92</v>
      </c>
      <c r="C178" s="5">
        <v>0.26100000000000001</v>
      </c>
      <c r="D178" s="33">
        <f t="shared" si="15"/>
        <v>35.181000000000004</v>
      </c>
      <c r="E178" s="5">
        <v>1.5</v>
      </c>
      <c r="F178" s="15">
        <f t="shared" si="24"/>
        <v>139000</v>
      </c>
      <c r="G178" s="5">
        <f t="shared" si="27"/>
        <v>139400</v>
      </c>
      <c r="H178" s="7">
        <f t="shared" si="26"/>
        <v>39700</v>
      </c>
      <c r="I178" s="5"/>
      <c r="K178" s="5"/>
    </row>
    <row r="179" spans="1:11" ht="15">
      <c r="A179" s="3" t="s">
        <v>187</v>
      </c>
      <c r="B179" s="23">
        <v>34.5</v>
      </c>
      <c r="C179" s="5">
        <v>0.26100000000000001</v>
      </c>
      <c r="D179" s="33">
        <f t="shared" si="15"/>
        <v>34.761000000000003</v>
      </c>
      <c r="E179" s="5">
        <v>1.17</v>
      </c>
      <c r="F179" s="15">
        <f t="shared" si="24"/>
        <v>139500</v>
      </c>
      <c r="G179" s="5">
        <f t="shared" si="27"/>
        <v>139900</v>
      </c>
      <c r="H179" s="7">
        <f t="shared" si="26"/>
        <v>39800</v>
      </c>
      <c r="I179" s="5"/>
      <c r="K179" s="5"/>
    </row>
    <row r="180" spans="1:11" ht="15">
      <c r="A180" s="3" t="s">
        <v>188</v>
      </c>
      <c r="B180" s="23">
        <v>33.849999999999994</v>
      </c>
      <c r="C180" s="5">
        <v>0.26100000000000001</v>
      </c>
      <c r="D180" s="33">
        <f t="shared" si="15"/>
        <v>34.110999999999997</v>
      </c>
      <c r="E180" s="5">
        <v>1.1200000000000001</v>
      </c>
      <c r="F180" s="15">
        <f t="shared" si="24"/>
        <v>140000</v>
      </c>
      <c r="G180" s="5">
        <f t="shared" si="27"/>
        <v>140400</v>
      </c>
      <c r="H180" s="7">
        <f t="shared" si="26"/>
        <v>39900</v>
      </c>
      <c r="I180" s="5"/>
      <c r="K180" s="5"/>
    </row>
    <row r="181" spans="1:11" ht="15">
      <c r="A181" s="3" t="s">
        <v>189</v>
      </c>
      <c r="B181" s="23">
        <v>33.450000000000003</v>
      </c>
      <c r="C181" s="5">
        <v>0.26100000000000001</v>
      </c>
      <c r="D181" s="33">
        <f t="shared" si="15"/>
        <v>33.711000000000006</v>
      </c>
      <c r="E181" s="5">
        <v>1.32</v>
      </c>
      <c r="F181" s="15">
        <f t="shared" si="24"/>
        <v>140500</v>
      </c>
      <c r="G181" s="5">
        <f t="shared" si="27"/>
        <v>140900</v>
      </c>
      <c r="H181" s="7">
        <f t="shared" si="26"/>
        <v>40000</v>
      </c>
      <c r="I181" s="5"/>
      <c r="K181" s="5"/>
    </row>
    <row r="182" spans="1:11" ht="15">
      <c r="A182" s="3" t="s">
        <v>190</v>
      </c>
      <c r="B182" s="23">
        <v>33.19</v>
      </c>
      <c r="C182" s="5">
        <v>0.26100000000000001</v>
      </c>
      <c r="D182" s="33">
        <f t="shared" si="15"/>
        <v>33.451000000000001</v>
      </c>
      <c r="E182" s="5">
        <v>1.42</v>
      </c>
      <c r="F182" s="15">
        <f t="shared" si="24"/>
        <v>141000</v>
      </c>
      <c r="G182" s="5">
        <f t="shared" si="27"/>
        <v>141400</v>
      </c>
      <c r="H182" s="7">
        <f t="shared" si="26"/>
        <v>40100</v>
      </c>
      <c r="I182" s="5"/>
      <c r="K182" s="5"/>
    </row>
    <row r="183" spans="1:11" ht="15">
      <c r="A183" s="3" t="s">
        <v>191</v>
      </c>
      <c r="B183" s="23">
        <v>31.5</v>
      </c>
      <c r="C183" s="5">
        <v>0.26100000000000001</v>
      </c>
      <c r="D183" s="33">
        <f t="shared" si="15"/>
        <v>31.760999999999999</v>
      </c>
      <c r="E183" s="5">
        <v>0.83899999999999997</v>
      </c>
      <c r="F183" s="15">
        <f t="shared" si="24"/>
        <v>141500</v>
      </c>
      <c r="G183" s="5">
        <f t="shared" si="27"/>
        <v>141900</v>
      </c>
      <c r="H183" s="7">
        <f t="shared" si="26"/>
        <v>40200</v>
      </c>
      <c r="I183" s="5"/>
      <c r="K183" s="5"/>
    </row>
    <row r="184" spans="1:11" ht="15">
      <c r="A184" s="3" t="s">
        <v>192</v>
      </c>
      <c r="B184" s="23">
        <v>33.119999999999997</v>
      </c>
      <c r="C184" s="5">
        <v>0.26100000000000001</v>
      </c>
      <c r="D184" s="33">
        <f t="shared" si="15"/>
        <v>33.381</v>
      </c>
      <c r="E184" s="5">
        <v>1.19</v>
      </c>
      <c r="F184" s="15">
        <f t="shared" si="24"/>
        <v>142000</v>
      </c>
      <c r="G184" s="5">
        <f>F184+400</f>
        <v>142400</v>
      </c>
      <c r="H184" s="7">
        <f t="shared" si="26"/>
        <v>40300</v>
      </c>
      <c r="I184" s="5"/>
      <c r="K184" s="5"/>
    </row>
    <row r="185" spans="1:11" ht="15">
      <c r="A185" s="3" t="s">
        <v>193</v>
      </c>
      <c r="B185" s="23">
        <v>32.08</v>
      </c>
      <c r="C185" s="5">
        <v>0.26100000000000001</v>
      </c>
      <c r="D185" s="33">
        <f t="shared" si="15"/>
        <v>32.341000000000001</v>
      </c>
      <c r="E185" s="5">
        <v>0.93</v>
      </c>
      <c r="F185" s="15">
        <f t="shared" si="24"/>
        <v>142500</v>
      </c>
      <c r="G185" s="5">
        <f>F185+300</f>
        <v>142800</v>
      </c>
      <c r="H185" s="7">
        <f t="shared" si="26"/>
        <v>40400</v>
      </c>
      <c r="I185" s="5"/>
      <c r="K185" s="5"/>
    </row>
    <row r="186" spans="1:11" ht="15">
      <c r="A186" s="3" t="s">
        <v>194</v>
      </c>
      <c r="B186" s="23">
        <v>31.69</v>
      </c>
      <c r="C186" s="5">
        <v>0.26100000000000001</v>
      </c>
      <c r="D186" s="33">
        <f t="shared" si="15"/>
        <v>31.951000000000001</v>
      </c>
      <c r="E186" s="5">
        <v>1.284</v>
      </c>
      <c r="F186" s="15">
        <f>G185+100</f>
        <v>142900</v>
      </c>
      <c r="G186" s="5">
        <v>163500</v>
      </c>
      <c r="H186" s="7">
        <f t="shared" si="26"/>
        <v>40500</v>
      </c>
      <c r="I186" s="5"/>
      <c r="K186" s="5"/>
    </row>
    <row r="187" spans="1:11" ht="15">
      <c r="A187" s="3" t="s">
        <v>195</v>
      </c>
      <c r="B187" s="23">
        <v>32.1</v>
      </c>
      <c r="C187" s="5">
        <v>0.26100000000000001</v>
      </c>
      <c r="D187" s="33">
        <f t="shared" si="15"/>
        <v>32.361000000000004</v>
      </c>
      <c r="E187" s="5">
        <v>1.18</v>
      </c>
      <c r="F187" s="15">
        <f>G186+100</f>
        <v>163600</v>
      </c>
      <c r="G187" s="5">
        <f>G186+1000</f>
        <v>164500</v>
      </c>
      <c r="H187" s="7">
        <f>H186-100</f>
        <v>40400</v>
      </c>
      <c r="I187" s="5"/>
      <c r="K187" s="5"/>
    </row>
    <row r="188" spans="1:11" ht="15">
      <c r="A188" s="3" t="s">
        <v>196</v>
      </c>
      <c r="B188" s="23">
        <v>32.980000000000004</v>
      </c>
      <c r="C188" s="5">
        <v>0.26100000000000001</v>
      </c>
      <c r="D188" s="33">
        <f t="shared" si="15"/>
        <v>33.241000000000007</v>
      </c>
      <c r="E188" s="5">
        <v>1.2649999999999999</v>
      </c>
      <c r="F188" s="15">
        <f>F187+1000</f>
        <v>164600</v>
      </c>
      <c r="G188" s="5">
        <f>G187+1000</f>
        <v>165500</v>
      </c>
      <c r="H188" s="7">
        <f>H187-100</f>
        <v>40300</v>
      </c>
      <c r="I188" s="5"/>
      <c r="K188" s="5"/>
    </row>
    <row r="189" spans="1:11" ht="15">
      <c r="A189" s="3" t="s">
        <v>197</v>
      </c>
      <c r="B189" s="23">
        <v>33.950000000000003</v>
      </c>
      <c r="C189" s="5">
        <v>0.26100000000000001</v>
      </c>
      <c r="D189" s="33">
        <f t="shared" si="15"/>
        <v>34.211000000000006</v>
      </c>
      <c r="E189" s="5">
        <v>1.25</v>
      </c>
      <c r="F189" s="15">
        <f t="shared" ref="F189:F252" si="28">F188+1000</f>
        <v>165600</v>
      </c>
      <c r="G189" s="5">
        <f t="shared" ref="G189:G252" si="29">G188+1000</f>
        <v>166500</v>
      </c>
      <c r="H189" s="7">
        <f t="shared" ref="H189:H252" si="30">H188-100</f>
        <v>40200</v>
      </c>
      <c r="I189" s="5"/>
      <c r="K189" s="5"/>
    </row>
    <row r="190" spans="1:11" ht="15">
      <c r="A190" s="3" t="s">
        <v>198</v>
      </c>
      <c r="B190" s="23">
        <v>33.340000000000003</v>
      </c>
      <c r="C190" s="5">
        <v>0.26100000000000001</v>
      </c>
      <c r="D190" s="33">
        <f t="shared" si="15"/>
        <v>33.601000000000006</v>
      </c>
      <c r="E190" s="5">
        <v>1.26</v>
      </c>
      <c r="F190" s="15">
        <f t="shared" si="28"/>
        <v>166600</v>
      </c>
      <c r="G190" s="5">
        <f t="shared" si="29"/>
        <v>167500</v>
      </c>
      <c r="H190" s="7">
        <f t="shared" si="30"/>
        <v>40100</v>
      </c>
      <c r="I190" s="5"/>
      <c r="K190" s="5"/>
    </row>
    <row r="191" spans="1:11" ht="15">
      <c r="A191" s="3" t="s">
        <v>199</v>
      </c>
      <c r="B191" s="23">
        <v>31.6</v>
      </c>
      <c r="C191" s="5">
        <v>0.26100000000000001</v>
      </c>
      <c r="D191" s="33">
        <f t="shared" si="15"/>
        <v>31.861000000000001</v>
      </c>
      <c r="E191" s="5">
        <v>1.31</v>
      </c>
      <c r="F191" s="15">
        <f t="shared" si="28"/>
        <v>167600</v>
      </c>
      <c r="G191" s="5">
        <f t="shared" si="29"/>
        <v>168500</v>
      </c>
      <c r="H191" s="7">
        <f t="shared" si="30"/>
        <v>40000</v>
      </c>
      <c r="I191" s="5"/>
      <c r="K191" s="5"/>
    </row>
    <row r="192" spans="1:11" ht="15">
      <c r="A192" s="3" t="s">
        <v>200</v>
      </c>
      <c r="B192" s="23">
        <v>33.090000000000003</v>
      </c>
      <c r="C192" s="5">
        <v>0.26100000000000001</v>
      </c>
      <c r="D192" s="33">
        <f t="shared" si="15"/>
        <v>33.351000000000006</v>
      </c>
      <c r="E192" s="5">
        <v>1.385</v>
      </c>
      <c r="F192" s="15">
        <f t="shared" si="28"/>
        <v>168600</v>
      </c>
      <c r="G192" s="5">
        <f t="shared" si="29"/>
        <v>169500</v>
      </c>
      <c r="H192" s="7">
        <f t="shared" si="30"/>
        <v>39900</v>
      </c>
      <c r="I192" s="5"/>
      <c r="K192" s="5"/>
    </row>
    <row r="193" spans="1:11" ht="15">
      <c r="A193" s="3" t="s">
        <v>201</v>
      </c>
      <c r="B193" s="23">
        <v>34.090000000000003</v>
      </c>
      <c r="C193" s="5">
        <v>0.26100000000000001</v>
      </c>
      <c r="D193" s="33">
        <f t="shared" si="15"/>
        <v>34.351000000000006</v>
      </c>
      <c r="E193" s="5">
        <v>1.228</v>
      </c>
      <c r="F193" s="15">
        <f t="shared" si="28"/>
        <v>169600</v>
      </c>
      <c r="G193" s="5">
        <f t="shared" si="29"/>
        <v>170500</v>
      </c>
      <c r="H193" s="7">
        <f t="shared" si="30"/>
        <v>39800</v>
      </c>
      <c r="I193" s="5"/>
      <c r="K193" s="5"/>
    </row>
    <row r="194" spans="1:11" ht="15">
      <c r="A194" s="3" t="s">
        <v>202</v>
      </c>
      <c r="B194" s="23">
        <v>34.68</v>
      </c>
      <c r="C194" s="5">
        <v>0.26100000000000001</v>
      </c>
      <c r="D194" s="33">
        <f t="shared" si="15"/>
        <v>34.941000000000003</v>
      </c>
      <c r="E194" s="5">
        <v>1.47</v>
      </c>
      <c r="F194" s="15">
        <f t="shared" si="28"/>
        <v>170600</v>
      </c>
      <c r="G194" s="5">
        <f t="shared" si="29"/>
        <v>171500</v>
      </c>
      <c r="H194" s="7">
        <f t="shared" si="30"/>
        <v>39700</v>
      </c>
      <c r="I194" s="5"/>
      <c r="K194" s="5"/>
    </row>
    <row r="195" spans="1:11" ht="15">
      <c r="A195" s="3" t="s">
        <v>203</v>
      </c>
      <c r="B195" s="23">
        <v>30.200000000000003</v>
      </c>
      <c r="C195" s="5">
        <v>0.26100000000000001</v>
      </c>
      <c r="D195" s="33">
        <f t="shared" si="15"/>
        <v>30.461000000000002</v>
      </c>
      <c r="E195" s="5">
        <v>0.79500000000000004</v>
      </c>
      <c r="F195" s="15">
        <f t="shared" si="28"/>
        <v>171600</v>
      </c>
      <c r="G195" s="5">
        <f t="shared" si="29"/>
        <v>172500</v>
      </c>
      <c r="H195" s="7">
        <f t="shared" si="30"/>
        <v>39600</v>
      </c>
      <c r="I195" s="5"/>
      <c r="K195" s="5"/>
    </row>
    <row r="196" spans="1:11" ht="15">
      <c r="A196" s="3" t="s">
        <v>204</v>
      </c>
      <c r="B196" s="23">
        <v>29.450000000000003</v>
      </c>
      <c r="C196" s="5">
        <v>0.26100000000000001</v>
      </c>
      <c r="D196" s="33">
        <f t="shared" ref="D196:D259" si="31">B196+C196</f>
        <v>29.711000000000002</v>
      </c>
      <c r="E196" s="5">
        <v>0.68500000000000005</v>
      </c>
      <c r="F196" s="15">
        <f t="shared" si="28"/>
        <v>172600</v>
      </c>
      <c r="G196" s="5">
        <f t="shared" si="29"/>
        <v>173500</v>
      </c>
      <c r="H196" s="7">
        <f t="shared" si="30"/>
        <v>39500</v>
      </c>
      <c r="I196" s="5"/>
      <c r="K196" s="5"/>
    </row>
    <row r="197" spans="1:11" ht="15">
      <c r="A197" s="3" t="s">
        <v>205</v>
      </c>
      <c r="B197" s="23">
        <v>34.950000000000003</v>
      </c>
      <c r="C197" s="5">
        <v>0.26100000000000001</v>
      </c>
      <c r="D197" s="33">
        <f t="shared" si="31"/>
        <v>35.211000000000006</v>
      </c>
      <c r="E197" s="5">
        <v>1.35</v>
      </c>
      <c r="F197" s="15">
        <f t="shared" si="28"/>
        <v>173600</v>
      </c>
      <c r="G197" s="5">
        <f t="shared" si="29"/>
        <v>174500</v>
      </c>
      <c r="H197" s="7">
        <f t="shared" si="30"/>
        <v>39400</v>
      </c>
      <c r="I197" s="5"/>
      <c r="K197" s="5"/>
    </row>
    <row r="198" spans="1:11" ht="15">
      <c r="A198" s="3" t="s">
        <v>206</v>
      </c>
      <c r="B198" s="23">
        <v>33.47</v>
      </c>
      <c r="C198" s="5">
        <v>0.26100000000000001</v>
      </c>
      <c r="D198" s="33">
        <f t="shared" si="31"/>
        <v>33.731000000000002</v>
      </c>
      <c r="E198" s="5">
        <v>1.33</v>
      </c>
      <c r="F198" s="15">
        <f t="shared" si="28"/>
        <v>174600</v>
      </c>
      <c r="G198" s="5">
        <f t="shared" si="29"/>
        <v>175500</v>
      </c>
      <c r="H198" s="7">
        <f t="shared" si="30"/>
        <v>39300</v>
      </c>
      <c r="I198" s="5"/>
      <c r="K198" s="5"/>
    </row>
    <row r="199" spans="1:11" ht="15">
      <c r="A199" s="3" t="s">
        <v>207</v>
      </c>
      <c r="B199" s="23">
        <v>30.27</v>
      </c>
      <c r="C199" s="5">
        <v>0.26100000000000001</v>
      </c>
      <c r="D199" s="33">
        <f t="shared" si="31"/>
        <v>30.530999999999999</v>
      </c>
      <c r="E199" s="5">
        <v>0.87</v>
      </c>
      <c r="F199" s="15">
        <f t="shared" si="28"/>
        <v>175600</v>
      </c>
      <c r="G199" s="5">
        <f t="shared" si="29"/>
        <v>176500</v>
      </c>
      <c r="H199" s="7">
        <f t="shared" si="30"/>
        <v>39200</v>
      </c>
      <c r="I199" s="5"/>
      <c r="K199" s="5"/>
    </row>
    <row r="200" spans="1:11" ht="15">
      <c r="A200" s="3" t="s">
        <v>208</v>
      </c>
      <c r="B200" s="23">
        <v>33.120000000000005</v>
      </c>
      <c r="C200" s="5">
        <v>0.26100000000000001</v>
      </c>
      <c r="D200" s="33">
        <f t="shared" si="31"/>
        <v>33.381000000000007</v>
      </c>
      <c r="E200" s="5">
        <v>1.1599999999999999</v>
      </c>
      <c r="F200" s="15">
        <f t="shared" si="28"/>
        <v>176600</v>
      </c>
      <c r="G200" s="5">
        <f t="shared" si="29"/>
        <v>177500</v>
      </c>
      <c r="H200" s="7">
        <f t="shared" si="30"/>
        <v>39100</v>
      </c>
      <c r="I200" s="5"/>
      <c r="K200" s="5"/>
    </row>
    <row r="201" spans="1:11" ht="15">
      <c r="A201" s="3" t="s">
        <v>209</v>
      </c>
      <c r="B201" s="23">
        <v>29.82</v>
      </c>
      <c r="C201" s="5">
        <v>6.5000000000000002E-2</v>
      </c>
      <c r="D201" s="33">
        <f t="shared" si="31"/>
        <v>29.885000000000002</v>
      </c>
      <c r="E201" s="5">
        <v>1.105</v>
      </c>
      <c r="F201" s="15">
        <f t="shared" si="28"/>
        <v>177600</v>
      </c>
      <c r="G201" s="5">
        <f t="shared" si="29"/>
        <v>178500</v>
      </c>
      <c r="H201" s="7">
        <f t="shared" si="30"/>
        <v>39000</v>
      </c>
      <c r="I201" s="5"/>
      <c r="K201" s="5"/>
    </row>
    <row r="202" spans="1:11" ht="15">
      <c r="A202" s="3" t="s">
        <v>210</v>
      </c>
      <c r="B202" s="23">
        <v>34.379999999999995</v>
      </c>
      <c r="C202" s="5">
        <v>0.26100000000000001</v>
      </c>
      <c r="D202" s="33">
        <f t="shared" si="31"/>
        <v>34.640999999999998</v>
      </c>
      <c r="E202" s="5">
        <v>1.335</v>
      </c>
      <c r="F202" s="15">
        <f t="shared" si="28"/>
        <v>178600</v>
      </c>
      <c r="G202" s="5">
        <f t="shared" si="29"/>
        <v>179500</v>
      </c>
      <c r="H202" s="7">
        <f t="shared" si="30"/>
        <v>38900</v>
      </c>
      <c r="I202" s="5"/>
      <c r="K202" s="5"/>
    </row>
    <row r="203" spans="1:11" ht="15">
      <c r="A203" s="3" t="s">
        <v>211</v>
      </c>
      <c r="B203" s="23">
        <v>34.450000000000003</v>
      </c>
      <c r="C203" s="5">
        <v>0.26100000000000001</v>
      </c>
      <c r="D203" s="33">
        <f t="shared" si="31"/>
        <v>34.711000000000006</v>
      </c>
      <c r="E203" s="5">
        <v>1.3</v>
      </c>
      <c r="F203" s="15">
        <f t="shared" si="28"/>
        <v>179600</v>
      </c>
      <c r="G203" s="5">
        <f t="shared" si="29"/>
        <v>180500</v>
      </c>
      <c r="H203" s="7">
        <f t="shared" si="30"/>
        <v>38800</v>
      </c>
      <c r="I203" s="5"/>
      <c r="K203" s="5"/>
    </row>
    <row r="204" spans="1:11" ht="15">
      <c r="A204" s="3" t="s">
        <v>212</v>
      </c>
      <c r="B204" s="23">
        <v>32.5</v>
      </c>
      <c r="C204" s="5">
        <v>0.26100000000000001</v>
      </c>
      <c r="D204" s="33">
        <f t="shared" si="31"/>
        <v>32.761000000000003</v>
      </c>
      <c r="E204" s="5">
        <v>1.1100000000000001</v>
      </c>
      <c r="F204" s="15">
        <f t="shared" si="28"/>
        <v>180600</v>
      </c>
      <c r="G204" s="5">
        <f t="shared" si="29"/>
        <v>181500</v>
      </c>
      <c r="H204" s="7">
        <f t="shared" si="30"/>
        <v>38700</v>
      </c>
      <c r="I204" s="5"/>
      <c r="K204" s="5"/>
    </row>
    <row r="205" spans="1:11" ht="15">
      <c r="A205" s="3" t="s">
        <v>213</v>
      </c>
      <c r="B205" s="23">
        <v>33.39</v>
      </c>
      <c r="C205" s="5">
        <v>0.26100000000000001</v>
      </c>
      <c r="D205" s="33">
        <f t="shared" si="31"/>
        <v>33.651000000000003</v>
      </c>
      <c r="E205" s="5">
        <v>1.22</v>
      </c>
      <c r="F205" s="15">
        <f t="shared" si="28"/>
        <v>181600</v>
      </c>
      <c r="G205" s="5">
        <f t="shared" si="29"/>
        <v>182500</v>
      </c>
      <c r="H205" s="7">
        <f t="shared" si="30"/>
        <v>38600</v>
      </c>
      <c r="I205" s="5"/>
      <c r="K205" s="5"/>
    </row>
    <row r="206" spans="1:11" ht="15">
      <c r="A206" s="3" t="s">
        <v>214</v>
      </c>
      <c r="B206" s="23">
        <v>34.92</v>
      </c>
      <c r="C206" s="5">
        <v>0.26100000000000001</v>
      </c>
      <c r="D206" s="33">
        <f t="shared" si="31"/>
        <v>35.181000000000004</v>
      </c>
      <c r="E206" s="5">
        <v>1.5</v>
      </c>
      <c r="F206" s="15">
        <f t="shared" si="28"/>
        <v>182600</v>
      </c>
      <c r="G206" s="5">
        <f t="shared" si="29"/>
        <v>183500</v>
      </c>
      <c r="H206" s="7">
        <f t="shared" si="30"/>
        <v>38500</v>
      </c>
      <c r="I206" s="5"/>
      <c r="K206" s="5"/>
    </row>
    <row r="207" spans="1:11" ht="15">
      <c r="A207" s="3" t="s">
        <v>215</v>
      </c>
      <c r="B207" s="23">
        <v>31.33</v>
      </c>
      <c r="C207" s="5">
        <v>0.26100000000000001</v>
      </c>
      <c r="D207" s="33">
        <f t="shared" si="31"/>
        <v>31.590999999999998</v>
      </c>
      <c r="E207" s="5">
        <v>0.72</v>
      </c>
      <c r="F207" s="15">
        <f t="shared" si="28"/>
        <v>183600</v>
      </c>
      <c r="G207" s="5">
        <f t="shared" si="29"/>
        <v>184500</v>
      </c>
      <c r="H207" s="7">
        <f t="shared" si="30"/>
        <v>38400</v>
      </c>
      <c r="I207" s="5"/>
      <c r="K207" s="5"/>
    </row>
    <row r="208" spans="1:11" ht="15">
      <c r="A208" s="3" t="s">
        <v>216</v>
      </c>
      <c r="B208" s="23">
        <v>33.879999999999995</v>
      </c>
      <c r="C208" s="5">
        <v>0.26100000000000001</v>
      </c>
      <c r="D208" s="33">
        <f t="shared" si="31"/>
        <v>34.140999999999998</v>
      </c>
      <c r="E208" s="5">
        <v>1.05</v>
      </c>
      <c r="F208" s="15">
        <f t="shared" si="28"/>
        <v>184600</v>
      </c>
      <c r="G208" s="5">
        <f t="shared" si="29"/>
        <v>185500</v>
      </c>
      <c r="H208" s="7">
        <f t="shared" si="30"/>
        <v>38300</v>
      </c>
      <c r="I208" s="5"/>
      <c r="K208" s="5"/>
    </row>
    <row r="209" spans="1:11" ht="15">
      <c r="A209" s="3" t="s">
        <v>217</v>
      </c>
      <c r="B209" s="23">
        <v>33.35</v>
      </c>
      <c r="C209" s="5">
        <v>0.26100000000000001</v>
      </c>
      <c r="D209" s="33">
        <f t="shared" si="31"/>
        <v>33.611000000000004</v>
      </c>
      <c r="E209" s="5">
        <v>1.2849999999999999</v>
      </c>
      <c r="F209" s="15">
        <f t="shared" si="28"/>
        <v>185600</v>
      </c>
      <c r="G209" s="5">
        <f t="shared" si="29"/>
        <v>186500</v>
      </c>
      <c r="H209" s="7">
        <f t="shared" si="30"/>
        <v>38200</v>
      </c>
      <c r="I209" s="5"/>
      <c r="K209" s="5"/>
    </row>
    <row r="210" spans="1:11" ht="15">
      <c r="A210" s="3" t="s">
        <v>218</v>
      </c>
      <c r="B210" s="23">
        <v>33.19</v>
      </c>
      <c r="C210" s="5">
        <v>0.26100000000000001</v>
      </c>
      <c r="D210" s="33">
        <f t="shared" si="31"/>
        <v>33.451000000000001</v>
      </c>
      <c r="E210" s="5">
        <v>1.18</v>
      </c>
      <c r="F210" s="15">
        <f t="shared" si="28"/>
        <v>186600</v>
      </c>
      <c r="G210" s="5">
        <f t="shared" si="29"/>
        <v>187500</v>
      </c>
      <c r="H210" s="7">
        <f t="shared" si="30"/>
        <v>38100</v>
      </c>
      <c r="I210" s="5"/>
      <c r="K210" s="5"/>
    </row>
    <row r="211" spans="1:11" ht="15">
      <c r="A211" s="3" t="s">
        <v>219</v>
      </c>
      <c r="B211" s="23">
        <v>31.919999999999998</v>
      </c>
      <c r="C211" s="5">
        <v>0.26100000000000001</v>
      </c>
      <c r="D211" s="33">
        <f t="shared" si="31"/>
        <v>32.180999999999997</v>
      </c>
      <c r="E211" s="5">
        <v>1.27</v>
      </c>
      <c r="F211" s="15">
        <f t="shared" si="28"/>
        <v>187600</v>
      </c>
      <c r="G211" s="5">
        <f t="shared" si="29"/>
        <v>188500</v>
      </c>
      <c r="H211" s="7">
        <f t="shared" si="30"/>
        <v>38000</v>
      </c>
      <c r="I211" s="5"/>
      <c r="K211" s="5"/>
    </row>
    <row r="212" spans="1:11" ht="15">
      <c r="A212" s="3" t="s">
        <v>220</v>
      </c>
      <c r="B212" s="23">
        <v>31.419999999999998</v>
      </c>
      <c r="C212" s="5">
        <v>0.26100000000000001</v>
      </c>
      <c r="D212" s="33">
        <f t="shared" si="31"/>
        <v>31.680999999999997</v>
      </c>
      <c r="E212" s="5">
        <v>0.88</v>
      </c>
      <c r="F212" s="15">
        <f t="shared" si="28"/>
        <v>188600</v>
      </c>
      <c r="G212" s="5">
        <f t="shared" si="29"/>
        <v>189500</v>
      </c>
      <c r="H212" s="7">
        <f t="shared" si="30"/>
        <v>37900</v>
      </c>
      <c r="I212" s="5"/>
      <c r="K212" s="5"/>
    </row>
    <row r="213" spans="1:11" ht="15">
      <c r="A213" s="3" t="s">
        <v>221</v>
      </c>
      <c r="B213" s="23">
        <v>33.53</v>
      </c>
      <c r="C213" s="5">
        <v>0.26100000000000001</v>
      </c>
      <c r="D213" s="33">
        <f t="shared" si="31"/>
        <v>33.791000000000004</v>
      </c>
      <c r="E213" s="5">
        <v>1.47</v>
      </c>
      <c r="F213" s="15">
        <f t="shared" si="28"/>
        <v>189600</v>
      </c>
      <c r="G213" s="5">
        <f t="shared" si="29"/>
        <v>190500</v>
      </c>
      <c r="H213" s="7">
        <f t="shared" si="30"/>
        <v>37800</v>
      </c>
      <c r="I213" s="5"/>
      <c r="K213" s="5"/>
    </row>
    <row r="214" spans="1:11" ht="15">
      <c r="A214" s="3" t="s">
        <v>222</v>
      </c>
      <c r="B214" s="23">
        <v>33.200000000000003</v>
      </c>
      <c r="C214" s="5">
        <v>0.26100000000000001</v>
      </c>
      <c r="D214" s="33">
        <f t="shared" si="31"/>
        <v>33.461000000000006</v>
      </c>
      <c r="E214" s="5">
        <v>1.2849999999999999</v>
      </c>
      <c r="F214" s="15">
        <f t="shared" si="28"/>
        <v>190600</v>
      </c>
      <c r="G214" s="5">
        <f t="shared" si="29"/>
        <v>191500</v>
      </c>
      <c r="H214" s="7">
        <f t="shared" si="30"/>
        <v>37700</v>
      </c>
      <c r="I214" s="5"/>
      <c r="K214" s="5"/>
    </row>
    <row r="215" spans="1:11" ht="15">
      <c r="A215" s="3" t="s">
        <v>223</v>
      </c>
      <c r="B215" s="23">
        <v>33.950000000000003</v>
      </c>
      <c r="C215" s="5">
        <v>0.26100000000000001</v>
      </c>
      <c r="D215" s="33">
        <f t="shared" si="31"/>
        <v>34.211000000000006</v>
      </c>
      <c r="E215" s="5">
        <v>1.3</v>
      </c>
      <c r="F215" s="15">
        <f t="shared" si="28"/>
        <v>191600</v>
      </c>
      <c r="G215" s="5">
        <f t="shared" si="29"/>
        <v>192500</v>
      </c>
      <c r="H215" s="7">
        <f t="shared" si="30"/>
        <v>37600</v>
      </c>
      <c r="I215" s="5"/>
      <c r="K215" s="5"/>
    </row>
    <row r="216" spans="1:11" ht="15">
      <c r="A216" s="3" t="s">
        <v>224</v>
      </c>
      <c r="B216" s="23">
        <v>33.68</v>
      </c>
      <c r="C216" s="5">
        <v>0.26100000000000001</v>
      </c>
      <c r="D216" s="33">
        <f t="shared" si="31"/>
        <v>33.941000000000003</v>
      </c>
      <c r="E216" s="5">
        <v>1.25</v>
      </c>
      <c r="F216" s="15">
        <f t="shared" si="28"/>
        <v>192600</v>
      </c>
      <c r="G216" s="5">
        <f t="shared" si="29"/>
        <v>193500</v>
      </c>
      <c r="H216" s="7">
        <f t="shared" si="30"/>
        <v>37500</v>
      </c>
      <c r="I216" s="5"/>
      <c r="K216" s="5"/>
    </row>
    <row r="217" spans="1:11" ht="15">
      <c r="A217" s="3" t="s">
        <v>225</v>
      </c>
      <c r="B217" s="23">
        <v>33.17</v>
      </c>
      <c r="C217" s="5">
        <v>0.26100000000000001</v>
      </c>
      <c r="D217" s="33">
        <f t="shared" si="31"/>
        <v>33.431000000000004</v>
      </c>
      <c r="E217" s="5">
        <v>1.1599999999999999</v>
      </c>
      <c r="F217" s="15">
        <f t="shared" si="28"/>
        <v>193600</v>
      </c>
      <c r="G217" s="5">
        <f t="shared" si="29"/>
        <v>194500</v>
      </c>
      <c r="H217" s="7">
        <f t="shared" si="30"/>
        <v>37400</v>
      </c>
      <c r="I217" s="5"/>
      <c r="K217" s="5"/>
    </row>
    <row r="218" spans="1:11" ht="15">
      <c r="A218" s="3" t="s">
        <v>226</v>
      </c>
      <c r="B218" s="23">
        <v>32.730000000000004</v>
      </c>
      <c r="C218" s="5">
        <v>0.26100000000000001</v>
      </c>
      <c r="D218" s="33">
        <f t="shared" si="31"/>
        <v>32.991000000000007</v>
      </c>
      <c r="E218" s="5">
        <v>1.415</v>
      </c>
      <c r="F218" s="15">
        <f t="shared" si="28"/>
        <v>194600</v>
      </c>
      <c r="G218" s="5">
        <f t="shared" si="29"/>
        <v>195500</v>
      </c>
      <c r="H218" s="7">
        <f t="shared" si="30"/>
        <v>37300</v>
      </c>
      <c r="I218" s="5"/>
      <c r="K218" s="5"/>
    </row>
    <row r="219" spans="1:11" ht="15">
      <c r="A219" s="3" t="s">
        <v>227</v>
      </c>
      <c r="B219" s="23">
        <v>32.229999999999997</v>
      </c>
      <c r="C219" s="5">
        <v>0.26100000000000001</v>
      </c>
      <c r="D219" s="33">
        <f t="shared" si="31"/>
        <v>32.491</v>
      </c>
      <c r="E219" s="5">
        <v>0.89</v>
      </c>
      <c r="F219" s="15">
        <f t="shared" si="28"/>
        <v>195600</v>
      </c>
      <c r="G219" s="5">
        <f t="shared" si="29"/>
        <v>196500</v>
      </c>
      <c r="H219" s="7">
        <f t="shared" si="30"/>
        <v>37200</v>
      </c>
      <c r="I219" s="5"/>
      <c r="K219" s="5"/>
    </row>
    <row r="220" spans="1:11" ht="15">
      <c r="A220" s="3" t="s">
        <v>228</v>
      </c>
      <c r="B220" s="23">
        <v>33.86</v>
      </c>
      <c r="C220" s="5">
        <v>0.26100000000000001</v>
      </c>
      <c r="D220" s="33">
        <f t="shared" si="31"/>
        <v>34.121000000000002</v>
      </c>
      <c r="E220" s="5">
        <v>1.07</v>
      </c>
      <c r="F220" s="15">
        <f t="shared" si="28"/>
        <v>196600</v>
      </c>
      <c r="G220" s="5">
        <f t="shared" si="29"/>
        <v>197500</v>
      </c>
      <c r="H220" s="7">
        <f t="shared" si="30"/>
        <v>37100</v>
      </c>
      <c r="I220" s="5"/>
      <c r="K220" s="5"/>
    </row>
    <row r="221" spans="1:11" ht="15">
      <c r="A221" s="3" t="s">
        <v>229</v>
      </c>
      <c r="B221" s="23">
        <v>33.04</v>
      </c>
      <c r="C221" s="5">
        <v>0.26100000000000001</v>
      </c>
      <c r="D221" s="33">
        <f t="shared" si="31"/>
        <v>33.301000000000002</v>
      </c>
      <c r="E221" s="5">
        <v>1.44</v>
      </c>
      <c r="F221" s="15">
        <f t="shared" si="28"/>
        <v>197600</v>
      </c>
      <c r="G221" s="5">
        <f t="shared" si="29"/>
        <v>198500</v>
      </c>
      <c r="H221" s="7">
        <f t="shared" si="30"/>
        <v>37000</v>
      </c>
      <c r="I221" s="5"/>
      <c r="K221" s="5"/>
    </row>
    <row r="222" spans="1:11" ht="15">
      <c r="A222" s="3" t="s">
        <v>230</v>
      </c>
      <c r="B222" s="23">
        <v>33.19</v>
      </c>
      <c r="C222" s="5">
        <v>0.26100000000000001</v>
      </c>
      <c r="D222" s="33">
        <f t="shared" si="31"/>
        <v>33.451000000000001</v>
      </c>
      <c r="E222" s="5">
        <v>1.0249999999999999</v>
      </c>
      <c r="F222" s="15">
        <f t="shared" si="28"/>
        <v>198600</v>
      </c>
      <c r="G222" s="5">
        <f t="shared" si="29"/>
        <v>199500</v>
      </c>
      <c r="H222" s="7">
        <f t="shared" si="30"/>
        <v>36900</v>
      </c>
      <c r="I222" s="5"/>
      <c r="K222" s="5"/>
    </row>
    <row r="223" spans="1:11" ht="15">
      <c r="A223" s="3" t="s">
        <v>231</v>
      </c>
      <c r="B223" s="23">
        <v>33.549999999999997</v>
      </c>
      <c r="C223" s="5">
        <v>0.26100000000000001</v>
      </c>
      <c r="D223" s="33">
        <f t="shared" si="31"/>
        <v>33.811</v>
      </c>
      <c r="E223" s="5">
        <v>1.385</v>
      </c>
      <c r="F223" s="15">
        <f t="shared" si="28"/>
        <v>199600</v>
      </c>
      <c r="G223" s="5">
        <f t="shared" si="29"/>
        <v>200500</v>
      </c>
      <c r="H223" s="7">
        <f t="shared" si="30"/>
        <v>36800</v>
      </c>
      <c r="I223" s="5"/>
      <c r="K223" s="5"/>
    </row>
    <row r="224" spans="1:11" ht="15">
      <c r="A224" s="3" t="s">
        <v>232</v>
      </c>
      <c r="B224" s="23">
        <v>33</v>
      </c>
      <c r="C224" s="5">
        <v>0.26100000000000001</v>
      </c>
      <c r="D224" s="33">
        <f t="shared" si="31"/>
        <v>33.261000000000003</v>
      </c>
      <c r="E224" s="5">
        <v>1.42</v>
      </c>
      <c r="F224" s="15">
        <f t="shared" si="28"/>
        <v>200600</v>
      </c>
      <c r="G224" s="5">
        <f t="shared" si="29"/>
        <v>201500</v>
      </c>
      <c r="H224" s="7">
        <f t="shared" si="30"/>
        <v>36700</v>
      </c>
      <c r="I224" s="5"/>
      <c r="K224" s="5"/>
    </row>
    <row r="225" spans="1:11" ht="15">
      <c r="A225" s="3" t="s">
        <v>233</v>
      </c>
      <c r="B225" s="23">
        <v>34.480000000000004</v>
      </c>
      <c r="C225" s="5">
        <v>0.26100000000000001</v>
      </c>
      <c r="D225" s="33">
        <f t="shared" si="31"/>
        <v>34.741000000000007</v>
      </c>
      <c r="E225" s="5">
        <v>1.4</v>
      </c>
      <c r="F225" s="15">
        <f t="shared" si="28"/>
        <v>201600</v>
      </c>
      <c r="G225" s="5">
        <f t="shared" si="29"/>
        <v>202500</v>
      </c>
      <c r="H225" s="7">
        <f t="shared" si="30"/>
        <v>36600</v>
      </c>
      <c r="I225" s="5"/>
      <c r="K225" s="5"/>
    </row>
    <row r="226" spans="1:11" ht="15">
      <c r="A226" s="3" t="s">
        <v>234</v>
      </c>
      <c r="B226" s="23">
        <v>34</v>
      </c>
      <c r="C226" s="5">
        <v>0.26100000000000001</v>
      </c>
      <c r="D226" s="33">
        <f t="shared" si="31"/>
        <v>34.261000000000003</v>
      </c>
      <c r="E226" s="5">
        <v>1.5</v>
      </c>
      <c r="F226" s="15">
        <f t="shared" si="28"/>
        <v>202600</v>
      </c>
      <c r="G226" s="5">
        <f t="shared" si="29"/>
        <v>203500</v>
      </c>
      <c r="H226" s="7">
        <f t="shared" si="30"/>
        <v>36500</v>
      </c>
      <c r="I226" s="5"/>
      <c r="K226" s="5"/>
    </row>
    <row r="227" spans="1:11" ht="15">
      <c r="A227" s="3" t="s">
        <v>235</v>
      </c>
      <c r="B227" s="23">
        <v>33.19</v>
      </c>
      <c r="C227" s="5">
        <v>0.26100000000000001</v>
      </c>
      <c r="D227" s="33">
        <f t="shared" si="31"/>
        <v>33.451000000000001</v>
      </c>
      <c r="E227" s="5">
        <v>1.27</v>
      </c>
      <c r="F227" s="15">
        <f t="shared" si="28"/>
        <v>203600</v>
      </c>
      <c r="G227" s="5">
        <f t="shared" si="29"/>
        <v>204500</v>
      </c>
      <c r="H227" s="7">
        <f t="shared" si="30"/>
        <v>36400</v>
      </c>
      <c r="I227" s="5"/>
      <c r="K227" s="5"/>
    </row>
    <row r="228" spans="1:11" ht="15">
      <c r="A228" s="3" t="s">
        <v>236</v>
      </c>
      <c r="B228" s="23">
        <v>31.79</v>
      </c>
      <c r="C228" s="5">
        <v>0.26100000000000001</v>
      </c>
      <c r="D228" s="33">
        <f t="shared" si="31"/>
        <v>32.051000000000002</v>
      </c>
      <c r="E228" s="5">
        <v>1.32</v>
      </c>
      <c r="F228" s="15">
        <f t="shared" si="28"/>
        <v>204600</v>
      </c>
      <c r="G228" s="5">
        <f t="shared" si="29"/>
        <v>205500</v>
      </c>
      <c r="H228" s="7">
        <f t="shared" si="30"/>
        <v>36300</v>
      </c>
      <c r="I228" s="5"/>
      <c r="K228" s="5"/>
    </row>
    <row r="229" spans="1:11" ht="15">
      <c r="A229" s="3" t="s">
        <v>237</v>
      </c>
      <c r="B229" s="23">
        <v>33.700000000000003</v>
      </c>
      <c r="C229" s="5">
        <v>0.26100000000000001</v>
      </c>
      <c r="D229" s="33">
        <f t="shared" si="31"/>
        <v>33.961000000000006</v>
      </c>
      <c r="E229" s="5">
        <v>1.2649999999999999</v>
      </c>
      <c r="F229" s="15">
        <f t="shared" si="28"/>
        <v>205600</v>
      </c>
      <c r="G229" s="5">
        <f t="shared" si="29"/>
        <v>206500</v>
      </c>
      <c r="H229" s="7">
        <f t="shared" si="30"/>
        <v>36200</v>
      </c>
      <c r="I229" s="5"/>
      <c r="K229" s="5"/>
    </row>
    <row r="230" spans="1:11" ht="15">
      <c r="A230" s="3" t="s">
        <v>238</v>
      </c>
      <c r="B230" s="23">
        <v>33.29</v>
      </c>
      <c r="C230" s="5">
        <v>0.26100000000000001</v>
      </c>
      <c r="D230" s="33">
        <f t="shared" si="31"/>
        <v>33.551000000000002</v>
      </c>
      <c r="E230" s="5">
        <v>1.25</v>
      </c>
      <c r="F230" s="15">
        <f t="shared" si="28"/>
        <v>206600</v>
      </c>
      <c r="G230" s="5">
        <f t="shared" si="29"/>
        <v>207500</v>
      </c>
      <c r="H230" s="7">
        <f t="shared" si="30"/>
        <v>36100</v>
      </c>
      <c r="I230" s="5"/>
      <c r="K230" s="5"/>
    </row>
    <row r="231" spans="1:11" ht="15">
      <c r="A231" s="3" t="s">
        <v>239</v>
      </c>
      <c r="B231" s="23">
        <v>32.980000000000004</v>
      </c>
      <c r="C231" s="5">
        <v>0.26100000000000001</v>
      </c>
      <c r="D231" s="33">
        <f t="shared" si="31"/>
        <v>33.241000000000007</v>
      </c>
      <c r="E231" s="5">
        <v>1.47</v>
      </c>
      <c r="F231" s="15">
        <f t="shared" si="28"/>
        <v>207600</v>
      </c>
      <c r="G231" s="5">
        <f t="shared" si="29"/>
        <v>208500</v>
      </c>
      <c r="H231" s="7">
        <f t="shared" si="30"/>
        <v>36000</v>
      </c>
      <c r="I231" s="5"/>
      <c r="K231" s="5"/>
    </row>
    <row r="232" spans="1:11" ht="15">
      <c r="A232" s="3" t="s">
        <v>240</v>
      </c>
      <c r="B232" s="23">
        <v>33.770000000000003</v>
      </c>
      <c r="C232" s="5">
        <v>0.14000000000000001</v>
      </c>
      <c r="D232" s="33">
        <f t="shared" si="31"/>
        <v>33.910000000000004</v>
      </c>
      <c r="E232" s="5">
        <v>1.1000000000000001</v>
      </c>
      <c r="F232" s="15">
        <f t="shared" si="28"/>
        <v>208600</v>
      </c>
      <c r="G232" s="5">
        <f t="shared" si="29"/>
        <v>209500</v>
      </c>
      <c r="H232" s="7">
        <f t="shared" si="30"/>
        <v>35900</v>
      </c>
      <c r="I232" s="5"/>
      <c r="K232" s="5"/>
    </row>
    <row r="233" spans="1:11" ht="15">
      <c r="A233" s="3" t="s">
        <v>241</v>
      </c>
      <c r="B233" s="23">
        <v>31.58</v>
      </c>
      <c r="C233" s="5">
        <v>0.26100000000000001</v>
      </c>
      <c r="D233" s="33">
        <f t="shared" si="31"/>
        <v>31.840999999999998</v>
      </c>
      <c r="E233" s="5">
        <v>1.18</v>
      </c>
      <c r="F233" s="15">
        <f t="shared" si="28"/>
        <v>209600</v>
      </c>
      <c r="G233" s="5">
        <f t="shared" si="29"/>
        <v>210500</v>
      </c>
      <c r="H233" s="7">
        <f t="shared" si="30"/>
        <v>35800</v>
      </c>
      <c r="I233" s="5"/>
      <c r="K233" s="5"/>
    </row>
    <row r="234" spans="1:11" ht="15">
      <c r="A234" s="3" t="s">
        <v>242</v>
      </c>
      <c r="B234" s="23">
        <v>33.840000000000003</v>
      </c>
      <c r="C234" s="5">
        <v>0.26100000000000001</v>
      </c>
      <c r="D234" s="33">
        <f t="shared" si="31"/>
        <v>34.101000000000006</v>
      </c>
      <c r="E234" s="5">
        <v>1.125</v>
      </c>
      <c r="F234" s="15">
        <f t="shared" si="28"/>
        <v>210600</v>
      </c>
      <c r="G234" s="5">
        <f t="shared" si="29"/>
        <v>211500</v>
      </c>
      <c r="H234" s="7">
        <f t="shared" si="30"/>
        <v>35700</v>
      </c>
      <c r="I234" s="5"/>
      <c r="K234" s="5"/>
    </row>
    <row r="235" spans="1:11" ht="15">
      <c r="A235" s="3" t="s">
        <v>243</v>
      </c>
      <c r="B235" s="23">
        <v>32.33</v>
      </c>
      <c r="C235" s="5">
        <v>0.26100000000000001</v>
      </c>
      <c r="D235" s="33">
        <f t="shared" si="31"/>
        <v>32.591000000000001</v>
      </c>
      <c r="E235" s="5">
        <v>0.97</v>
      </c>
      <c r="F235" s="15">
        <f t="shared" si="28"/>
        <v>211600</v>
      </c>
      <c r="G235" s="5">
        <f t="shared" si="29"/>
        <v>212500</v>
      </c>
      <c r="H235" s="7">
        <f t="shared" si="30"/>
        <v>35600</v>
      </c>
      <c r="I235" s="5"/>
      <c r="K235" s="5"/>
    </row>
    <row r="236" spans="1:11" ht="15">
      <c r="A236" s="3" t="s">
        <v>244</v>
      </c>
      <c r="B236" s="23">
        <v>31.58</v>
      </c>
      <c r="C236" s="5">
        <v>0.26100000000000001</v>
      </c>
      <c r="D236" s="33">
        <f t="shared" si="31"/>
        <v>31.840999999999998</v>
      </c>
      <c r="E236" s="5">
        <v>0.81499999999999995</v>
      </c>
      <c r="F236" s="15">
        <f t="shared" si="28"/>
        <v>212600</v>
      </c>
      <c r="G236" s="5">
        <f t="shared" si="29"/>
        <v>213500</v>
      </c>
      <c r="H236" s="7">
        <f t="shared" si="30"/>
        <v>35500</v>
      </c>
      <c r="I236" s="5"/>
      <c r="K236" s="5"/>
    </row>
    <row r="237" spans="1:11" ht="15">
      <c r="A237" s="3" t="s">
        <v>245</v>
      </c>
      <c r="B237" s="23">
        <v>29.630000000000003</v>
      </c>
      <c r="C237" s="5">
        <v>0.26100000000000001</v>
      </c>
      <c r="D237" s="33">
        <f t="shared" si="31"/>
        <v>29.891000000000002</v>
      </c>
      <c r="E237" s="5">
        <v>0.77500000000000002</v>
      </c>
      <c r="F237" s="15">
        <f t="shared" si="28"/>
        <v>213600</v>
      </c>
      <c r="G237" s="5">
        <f t="shared" si="29"/>
        <v>214500</v>
      </c>
      <c r="H237" s="7">
        <f t="shared" si="30"/>
        <v>35400</v>
      </c>
      <c r="I237" s="5"/>
      <c r="K237" s="5"/>
    </row>
    <row r="238" spans="1:11" ht="15">
      <c r="A238" s="3" t="s">
        <v>246</v>
      </c>
      <c r="B238" s="23">
        <v>33.200000000000003</v>
      </c>
      <c r="C238" s="5">
        <v>0.26100000000000001</v>
      </c>
      <c r="D238" s="33">
        <f t="shared" si="31"/>
        <v>33.461000000000006</v>
      </c>
      <c r="E238" s="5">
        <v>1.2749999999999999</v>
      </c>
      <c r="F238" s="15">
        <f t="shared" si="28"/>
        <v>214600</v>
      </c>
      <c r="G238" s="5">
        <f t="shared" si="29"/>
        <v>215500</v>
      </c>
      <c r="H238" s="7">
        <f t="shared" si="30"/>
        <v>35300</v>
      </c>
      <c r="I238" s="5"/>
      <c r="K238" s="5"/>
    </row>
    <row r="239" spans="1:11" ht="15">
      <c r="A239" s="3" t="s">
        <v>247</v>
      </c>
      <c r="B239" s="23">
        <v>33.64</v>
      </c>
      <c r="C239" s="5">
        <v>0.26100000000000001</v>
      </c>
      <c r="D239" s="33">
        <f t="shared" si="31"/>
        <v>33.901000000000003</v>
      </c>
      <c r="E239" s="5">
        <v>1.32</v>
      </c>
      <c r="F239" s="15">
        <f t="shared" si="28"/>
        <v>215600</v>
      </c>
      <c r="G239" s="5">
        <f t="shared" si="29"/>
        <v>216500</v>
      </c>
      <c r="H239" s="7">
        <f t="shared" si="30"/>
        <v>35200</v>
      </c>
      <c r="I239" s="5"/>
      <c r="K239" s="5"/>
    </row>
    <row r="240" spans="1:11" ht="15">
      <c r="A240" s="3" t="s">
        <v>248</v>
      </c>
      <c r="B240" s="23">
        <v>32.53</v>
      </c>
      <c r="C240" s="5">
        <v>0.26100000000000001</v>
      </c>
      <c r="D240" s="33">
        <f t="shared" si="31"/>
        <v>32.791000000000004</v>
      </c>
      <c r="E240" s="5">
        <v>1.35</v>
      </c>
      <c r="F240" s="15">
        <f t="shared" si="28"/>
        <v>216600</v>
      </c>
      <c r="G240" s="5">
        <f t="shared" si="29"/>
        <v>217500</v>
      </c>
      <c r="H240" s="7">
        <f t="shared" si="30"/>
        <v>35100</v>
      </c>
      <c r="I240" s="5"/>
      <c r="K240" s="5"/>
    </row>
    <row r="241" spans="1:11" ht="15">
      <c r="A241" s="3" t="s">
        <v>249</v>
      </c>
      <c r="B241" s="23">
        <v>34.15</v>
      </c>
      <c r="C241" s="5">
        <v>0.26100000000000001</v>
      </c>
      <c r="D241" s="33">
        <f t="shared" si="31"/>
        <v>34.411000000000001</v>
      </c>
      <c r="E241" s="5">
        <v>1.1200000000000001</v>
      </c>
      <c r="F241" s="15">
        <f t="shared" si="28"/>
        <v>217600</v>
      </c>
      <c r="G241" s="5">
        <f t="shared" si="29"/>
        <v>218500</v>
      </c>
      <c r="H241" s="7">
        <f t="shared" si="30"/>
        <v>35000</v>
      </c>
      <c r="I241" s="5"/>
      <c r="K241" s="5"/>
    </row>
    <row r="242" spans="1:11" ht="15">
      <c r="A242" s="3" t="s">
        <v>250</v>
      </c>
      <c r="B242" s="23">
        <v>31.5</v>
      </c>
      <c r="C242" s="5">
        <v>0.26100000000000001</v>
      </c>
      <c r="D242" s="33">
        <f t="shared" si="31"/>
        <v>31.760999999999999</v>
      </c>
      <c r="E242" s="5">
        <v>0.88500000000000001</v>
      </c>
      <c r="F242" s="15">
        <f t="shared" si="28"/>
        <v>218600</v>
      </c>
      <c r="G242" s="5">
        <f t="shared" si="29"/>
        <v>219500</v>
      </c>
      <c r="H242" s="7">
        <f t="shared" si="30"/>
        <v>34900</v>
      </c>
      <c r="I242" s="5"/>
      <c r="K242" s="5"/>
    </row>
    <row r="243" spans="1:11" ht="15">
      <c r="A243" s="3" t="s">
        <v>251</v>
      </c>
      <c r="B243" s="23">
        <v>31.479999999999997</v>
      </c>
      <c r="C243" s="5">
        <v>0.26100000000000001</v>
      </c>
      <c r="D243" s="33">
        <f t="shared" si="31"/>
        <v>31.740999999999996</v>
      </c>
      <c r="E243" s="5">
        <v>0.99</v>
      </c>
      <c r="F243" s="15">
        <f t="shared" si="28"/>
        <v>219600</v>
      </c>
      <c r="G243" s="5">
        <f t="shared" si="29"/>
        <v>220500</v>
      </c>
      <c r="H243" s="7">
        <f t="shared" si="30"/>
        <v>34800</v>
      </c>
      <c r="I243" s="5"/>
      <c r="K243" s="5"/>
    </row>
    <row r="244" spans="1:11" ht="15">
      <c r="A244" s="3" t="s">
        <v>252</v>
      </c>
      <c r="B244" s="23">
        <v>32.85</v>
      </c>
      <c r="C244" s="5">
        <v>0.26100000000000001</v>
      </c>
      <c r="D244" s="33">
        <f t="shared" si="31"/>
        <v>33.111000000000004</v>
      </c>
      <c r="E244" s="5">
        <v>1.1599999999999999</v>
      </c>
      <c r="F244" s="15">
        <f t="shared" si="28"/>
        <v>220600</v>
      </c>
      <c r="G244" s="5">
        <f t="shared" si="29"/>
        <v>221500</v>
      </c>
      <c r="H244" s="7">
        <f t="shared" si="30"/>
        <v>34700</v>
      </c>
      <c r="I244" s="5"/>
      <c r="K244" s="5"/>
    </row>
    <row r="245" spans="1:11" ht="15">
      <c r="A245" s="3" t="s">
        <v>253</v>
      </c>
      <c r="B245" s="23">
        <v>33.799999999999997</v>
      </c>
      <c r="C245" s="5">
        <v>0.26100000000000001</v>
      </c>
      <c r="D245" s="33">
        <f t="shared" si="31"/>
        <v>34.061</v>
      </c>
      <c r="E245" s="5">
        <v>1.35</v>
      </c>
      <c r="F245" s="15">
        <f t="shared" si="28"/>
        <v>221600</v>
      </c>
      <c r="G245" s="5">
        <f t="shared" si="29"/>
        <v>222500</v>
      </c>
      <c r="H245" s="7">
        <f t="shared" si="30"/>
        <v>34600</v>
      </c>
      <c r="I245" s="5"/>
      <c r="K245" s="5"/>
    </row>
    <row r="246" spans="1:11" ht="15">
      <c r="A246" s="3" t="s">
        <v>254</v>
      </c>
      <c r="B246" s="23">
        <v>34.35</v>
      </c>
      <c r="C246" s="5">
        <v>0.26100000000000001</v>
      </c>
      <c r="D246" s="33">
        <f t="shared" si="31"/>
        <v>34.611000000000004</v>
      </c>
      <c r="E246" s="5">
        <v>1.28</v>
      </c>
      <c r="F246" s="15">
        <f t="shared" si="28"/>
        <v>222600</v>
      </c>
      <c r="G246" s="5">
        <f t="shared" si="29"/>
        <v>223500</v>
      </c>
      <c r="H246" s="7">
        <f t="shared" si="30"/>
        <v>34500</v>
      </c>
      <c r="I246" s="5"/>
      <c r="K246" s="5"/>
    </row>
    <row r="247" spans="1:11" ht="15">
      <c r="A247" s="3" t="s">
        <v>255</v>
      </c>
      <c r="B247" s="23">
        <v>33.25</v>
      </c>
      <c r="C247" s="5">
        <v>0.26100000000000001</v>
      </c>
      <c r="D247" s="33">
        <f t="shared" si="31"/>
        <v>33.511000000000003</v>
      </c>
      <c r="E247" s="5">
        <v>1.0900000000000001</v>
      </c>
      <c r="F247" s="15">
        <f t="shared" si="28"/>
        <v>223600</v>
      </c>
      <c r="G247" s="5">
        <f t="shared" si="29"/>
        <v>224500</v>
      </c>
      <c r="H247" s="7">
        <f t="shared" si="30"/>
        <v>34400</v>
      </c>
      <c r="I247" s="5"/>
      <c r="K247" s="5"/>
    </row>
    <row r="248" spans="1:11" ht="15">
      <c r="A248" s="3" t="s">
        <v>256</v>
      </c>
      <c r="B248" s="23">
        <v>34.03</v>
      </c>
      <c r="C248" s="5">
        <v>0.26100000000000001</v>
      </c>
      <c r="D248" s="33">
        <f t="shared" si="31"/>
        <v>34.291000000000004</v>
      </c>
      <c r="E248" s="5">
        <v>1.35</v>
      </c>
      <c r="F248" s="15">
        <f t="shared" si="28"/>
        <v>224600</v>
      </c>
      <c r="G248" s="5">
        <f t="shared" si="29"/>
        <v>225500</v>
      </c>
      <c r="H248" s="7">
        <f t="shared" si="30"/>
        <v>34300</v>
      </c>
      <c r="I248" s="5"/>
      <c r="K248" s="5"/>
    </row>
    <row r="249" spans="1:11" ht="15">
      <c r="A249" s="3" t="s">
        <v>257</v>
      </c>
      <c r="B249" s="23">
        <v>30.979999999999997</v>
      </c>
      <c r="C249" s="5">
        <v>0.26100000000000001</v>
      </c>
      <c r="D249" s="33">
        <f t="shared" si="31"/>
        <v>31.240999999999996</v>
      </c>
      <c r="E249" s="5">
        <v>0.83499999999999996</v>
      </c>
      <c r="F249" s="15">
        <f t="shared" si="28"/>
        <v>225600</v>
      </c>
      <c r="G249" s="5">
        <f t="shared" si="29"/>
        <v>226500</v>
      </c>
      <c r="H249" s="7">
        <f t="shared" si="30"/>
        <v>34200</v>
      </c>
      <c r="I249" s="5"/>
      <c r="K249" s="5"/>
    </row>
    <row r="250" spans="1:11" ht="15">
      <c r="A250" s="3" t="s">
        <v>258</v>
      </c>
      <c r="B250" s="23">
        <v>33.93</v>
      </c>
      <c r="C250" s="5">
        <v>0.26100000000000001</v>
      </c>
      <c r="D250" s="33">
        <f t="shared" si="31"/>
        <v>34.191000000000003</v>
      </c>
      <c r="E250" s="5">
        <v>1.31</v>
      </c>
      <c r="F250" s="15">
        <f t="shared" si="28"/>
        <v>226600</v>
      </c>
      <c r="G250" s="5">
        <f t="shared" si="29"/>
        <v>227500</v>
      </c>
      <c r="H250" s="7">
        <f t="shared" si="30"/>
        <v>34100</v>
      </c>
      <c r="I250" s="5"/>
      <c r="K250" s="5"/>
    </row>
    <row r="251" spans="1:11" ht="15">
      <c r="A251" s="3" t="s">
        <v>259</v>
      </c>
      <c r="B251" s="23">
        <v>33.85</v>
      </c>
      <c r="C251" s="5">
        <v>0.26100000000000001</v>
      </c>
      <c r="D251" s="33">
        <f t="shared" si="31"/>
        <v>34.111000000000004</v>
      </c>
      <c r="E251" s="5">
        <v>1.5049999999999999</v>
      </c>
      <c r="F251" s="15">
        <f t="shared" si="28"/>
        <v>227600</v>
      </c>
      <c r="G251" s="5">
        <f t="shared" si="29"/>
        <v>228500</v>
      </c>
      <c r="H251" s="7">
        <f t="shared" si="30"/>
        <v>34000</v>
      </c>
      <c r="I251" s="5"/>
      <c r="K251" s="5"/>
    </row>
    <row r="252" spans="1:11" ht="15">
      <c r="A252" s="3" t="s">
        <v>260</v>
      </c>
      <c r="B252" s="23">
        <v>31.729999999999997</v>
      </c>
      <c r="C252" s="5">
        <v>0.26100000000000001</v>
      </c>
      <c r="D252" s="33">
        <f t="shared" si="31"/>
        <v>31.990999999999996</v>
      </c>
      <c r="E252" s="5">
        <v>1.41</v>
      </c>
      <c r="F252" s="15">
        <f t="shared" si="28"/>
        <v>228600</v>
      </c>
      <c r="G252" s="5">
        <f t="shared" si="29"/>
        <v>229500</v>
      </c>
      <c r="H252" s="7">
        <f t="shared" si="30"/>
        <v>33900</v>
      </c>
      <c r="I252" s="5"/>
      <c r="K252" s="5"/>
    </row>
    <row r="253" spans="1:11" ht="15">
      <c r="A253" s="3" t="s">
        <v>261</v>
      </c>
      <c r="B253" s="23">
        <v>31.380000000000003</v>
      </c>
      <c r="C253" s="5">
        <v>0.26100000000000001</v>
      </c>
      <c r="D253" s="33">
        <f t="shared" si="31"/>
        <v>31.641000000000002</v>
      </c>
      <c r="E253" s="5">
        <v>0.84499999999999997</v>
      </c>
      <c r="F253" s="15">
        <f t="shared" ref="F253:F301" si="32">F252+1000</f>
        <v>229600</v>
      </c>
      <c r="G253" s="5">
        <f t="shared" ref="G253:G301" si="33">G252+1000</f>
        <v>230500</v>
      </c>
      <c r="H253" s="7">
        <f t="shared" ref="H253:H301" si="34">H252-100</f>
        <v>33800</v>
      </c>
      <c r="I253" s="5"/>
      <c r="K253" s="5"/>
    </row>
    <row r="254" spans="1:11" ht="15">
      <c r="A254" s="3" t="s">
        <v>262</v>
      </c>
      <c r="B254" s="23">
        <v>29.68</v>
      </c>
      <c r="C254" s="5">
        <v>0.26100000000000001</v>
      </c>
      <c r="D254" s="33">
        <f t="shared" si="31"/>
        <v>29.940999999999999</v>
      </c>
      <c r="E254" s="5">
        <v>0.8</v>
      </c>
      <c r="F254" s="15">
        <f t="shared" si="32"/>
        <v>230600</v>
      </c>
      <c r="G254" s="5">
        <f t="shared" si="33"/>
        <v>231500</v>
      </c>
      <c r="H254" s="7">
        <f t="shared" si="34"/>
        <v>33700</v>
      </c>
      <c r="I254" s="5"/>
      <c r="K254" s="5"/>
    </row>
    <row r="255" spans="1:11" ht="15">
      <c r="A255" s="3" t="s">
        <v>263</v>
      </c>
      <c r="B255" s="23">
        <v>33.770000000000003</v>
      </c>
      <c r="C255" s="5">
        <v>0.26100000000000001</v>
      </c>
      <c r="D255" s="33">
        <f t="shared" si="31"/>
        <v>34.031000000000006</v>
      </c>
      <c r="E255" s="5">
        <v>1.36</v>
      </c>
      <c r="F255" s="15">
        <f t="shared" si="32"/>
        <v>231600</v>
      </c>
      <c r="G255" s="5">
        <f t="shared" si="33"/>
        <v>232500</v>
      </c>
      <c r="H255" s="7">
        <f t="shared" si="34"/>
        <v>33600</v>
      </c>
      <c r="I255" s="5"/>
      <c r="K255" s="5"/>
    </row>
    <row r="256" spans="1:11" ht="15">
      <c r="A256" s="3" t="s">
        <v>264</v>
      </c>
      <c r="B256" s="23">
        <v>34.75</v>
      </c>
      <c r="C256" s="5">
        <v>0.26100000000000001</v>
      </c>
      <c r="D256" s="33">
        <f t="shared" si="31"/>
        <v>35.011000000000003</v>
      </c>
      <c r="E256" s="5">
        <v>1.3</v>
      </c>
      <c r="F256" s="15">
        <f t="shared" si="32"/>
        <v>232600</v>
      </c>
      <c r="G256" s="5">
        <f t="shared" si="33"/>
        <v>233500</v>
      </c>
      <c r="H256" s="7">
        <f t="shared" si="34"/>
        <v>33500</v>
      </c>
      <c r="I256" s="5"/>
      <c r="K256" s="5"/>
    </row>
    <row r="257" spans="1:11" ht="15">
      <c r="A257" s="3" t="s">
        <v>265</v>
      </c>
      <c r="B257" s="23">
        <v>34.22</v>
      </c>
      <c r="C257" s="5">
        <v>0.26100000000000001</v>
      </c>
      <c r="D257" s="33">
        <f t="shared" si="31"/>
        <v>34.481000000000002</v>
      </c>
      <c r="E257" s="5">
        <v>1.32</v>
      </c>
      <c r="F257" s="15">
        <f t="shared" si="32"/>
        <v>233600</v>
      </c>
      <c r="G257" s="5">
        <f t="shared" si="33"/>
        <v>234500</v>
      </c>
      <c r="H257" s="7">
        <f t="shared" si="34"/>
        <v>33400</v>
      </c>
      <c r="I257" s="5"/>
      <c r="K257" s="5"/>
    </row>
    <row r="258" spans="1:11" ht="15">
      <c r="A258" s="3" t="s">
        <v>266</v>
      </c>
      <c r="B258" s="23">
        <v>34.950000000000003</v>
      </c>
      <c r="C258" s="5">
        <v>0.26100000000000001</v>
      </c>
      <c r="D258" s="33">
        <f t="shared" si="31"/>
        <v>35.211000000000006</v>
      </c>
      <c r="E258" s="5">
        <v>1.22</v>
      </c>
      <c r="F258" s="15">
        <f t="shared" si="32"/>
        <v>234600</v>
      </c>
      <c r="G258" s="5">
        <f t="shared" si="33"/>
        <v>235500</v>
      </c>
      <c r="H258" s="7">
        <f t="shared" si="34"/>
        <v>33300</v>
      </c>
      <c r="I258" s="5"/>
      <c r="K258" s="5"/>
    </row>
    <row r="259" spans="1:11" ht="15">
      <c r="A259" s="3" t="s">
        <v>267</v>
      </c>
      <c r="B259" s="23">
        <v>33.5</v>
      </c>
      <c r="C259" s="5">
        <v>0.26100000000000001</v>
      </c>
      <c r="D259" s="33">
        <f t="shared" si="31"/>
        <v>33.761000000000003</v>
      </c>
      <c r="E259" s="5">
        <v>1.04</v>
      </c>
      <c r="F259" s="15">
        <f t="shared" si="32"/>
        <v>235600</v>
      </c>
      <c r="G259" s="5">
        <f t="shared" si="33"/>
        <v>236500</v>
      </c>
      <c r="H259" s="7">
        <f t="shared" si="34"/>
        <v>33200</v>
      </c>
      <c r="I259" s="5"/>
      <c r="K259" s="5"/>
    </row>
    <row r="260" spans="1:11" ht="15">
      <c r="A260" s="3" t="s">
        <v>268</v>
      </c>
      <c r="B260" s="23">
        <v>33.69</v>
      </c>
      <c r="C260" s="5">
        <v>0.26100000000000001</v>
      </c>
      <c r="D260" s="33">
        <f t="shared" ref="D260:D323" si="35">B260+C260</f>
        <v>33.951000000000001</v>
      </c>
      <c r="E260" s="5">
        <v>1.2150000000000001</v>
      </c>
      <c r="F260" s="15">
        <f t="shared" si="32"/>
        <v>236600</v>
      </c>
      <c r="G260" s="5">
        <f t="shared" si="33"/>
        <v>237500</v>
      </c>
      <c r="H260" s="7">
        <f t="shared" si="34"/>
        <v>33100</v>
      </c>
      <c r="I260" s="5"/>
      <c r="K260" s="5"/>
    </row>
    <row r="261" spans="1:11" ht="15">
      <c r="A261" s="3" t="s">
        <v>269</v>
      </c>
      <c r="B261" s="23">
        <v>34.700000000000003</v>
      </c>
      <c r="C261" s="5">
        <v>0.26100000000000001</v>
      </c>
      <c r="D261" s="33">
        <f t="shared" si="35"/>
        <v>34.961000000000006</v>
      </c>
      <c r="E261" s="5">
        <v>1.395</v>
      </c>
      <c r="F261" s="15">
        <f t="shared" si="32"/>
        <v>237600</v>
      </c>
      <c r="G261" s="5">
        <f t="shared" si="33"/>
        <v>238500</v>
      </c>
      <c r="H261" s="7">
        <f t="shared" si="34"/>
        <v>33000</v>
      </c>
      <c r="I261" s="5"/>
      <c r="K261" s="5"/>
    </row>
    <row r="262" spans="1:11" ht="15">
      <c r="A262" s="3" t="s">
        <v>270</v>
      </c>
      <c r="B262" s="23">
        <v>31.060000000000002</v>
      </c>
      <c r="C262" s="5">
        <v>0.26100000000000001</v>
      </c>
      <c r="D262" s="33">
        <f t="shared" si="35"/>
        <v>31.321000000000002</v>
      </c>
      <c r="E262" s="5">
        <v>1.01</v>
      </c>
      <c r="F262" s="15">
        <f t="shared" si="32"/>
        <v>238600</v>
      </c>
      <c r="G262" s="5">
        <f t="shared" si="33"/>
        <v>239500</v>
      </c>
      <c r="H262" s="7">
        <f t="shared" si="34"/>
        <v>32900</v>
      </c>
      <c r="I262" s="5"/>
      <c r="K262" s="5"/>
    </row>
    <row r="263" spans="1:11" ht="15">
      <c r="A263" s="3" t="s">
        <v>271</v>
      </c>
      <c r="B263" s="23">
        <v>33.28</v>
      </c>
      <c r="C263" s="5">
        <v>0.26100000000000001</v>
      </c>
      <c r="D263" s="33">
        <f t="shared" si="35"/>
        <v>33.541000000000004</v>
      </c>
      <c r="E263" s="5">
        <v>1.165</v>
      </c>
      <c r="F263" s="15">
        <f t="shared" si="32"/>
        <v>239600</v>
      </c>
      <c r="G263" s="5">
        <f t="shared" si="33"/>
        <v>240500</v>
      </c>
      <c r="H263" s="7">
        <f t="shared" si="34"/>
        <v>32800</v>
      </c>
      <c r="I263" s="5"/>
      <c r="K263" s="5"/>
    </row>
    <row r="264" spans="1:11" ht="15">
      <c r="A264" s="3" t="s">
        <v>272</v>
      </c>
      <c r="B264" s="23">
        <v>33.019999999999996</v>
      </c>
      <c r="C264" s="5">
        <v>0.26100000000000001</v>
      </c>
      <c r="D264" s="33">
        <f t="shared" si="35"/>
        <v>33.280999999999999</v>
      </c>
      <c r="E264" s="5">
        <v>1.5</v>
      </c>
      <c r="F264" s="15">
        <f t="shared" si="32"/>
        <v>240600</v>
      </c>
      <c r="G264" s="5">
        <f t="shared" si="33"/>
        <v>241500</v>
      </c>
      <c r="H264" s="7">
        <f t="shared" si="34"/>
        <v>32700</v>
      </c>
      <c r="I264" s="5"/>
      <c r="K264" s="5"/>
    </row>
    <row r="265" spans="1:11" ht="15">
      <c r="A265" s="3" t="s">
        <v>273</v>
      </c>
      <c r="B265" s="23">
        <v>31.240000000000002</v>
      </c>
      <c r="C265" s="5">
        <v>0.26100000000000001</v>
      </c>
      <c r="D265" s="33">
        <f t="shared" si="35"/>
        <v>31.501000000000001</v>
      </c>
      <c r="E265" s="5">
        <v>1.5</v>
      </c>
      <c r="F265" s="15">
        <f t="shared" si="32"/>
        <v>241600</v>
      </c>
      <c r="G265" s="5">
        <f t="shared" si="33"/>
        <v>242500</v>
      </c>
      <c r="H265" s="7">
        <f t="shared" si="34"/>
        <v>32600</v>
      </c>
      <c r="I265" s="5"/>
      <c r="K265" s="5"/>
    </row>
    <row r="266" spans="1:11" ht="15">
      <c r="A266" s="3" t="s">
        <v>274</v>
      </c>
      <c r="B266" s="23">
        <v>32.19</v>
      </c>
      <c r="C266" s="5">
        <v>0.26100000000000001</v>
      </c>
      <c r="D266" s="33">
        <f t="shared" si="35"/>
        <v>32.451000000000001</v>
      </c>
      <c r="E266" s="5">
        <v>0.96</v>
      </c>
      <c r="F266" s="15">
        <f t="shared" si="32"/>
        <v>242600</v>
      </c>
      <c r="G266" s="5">
        <f t="shared" si="33"/>
        <v>243500</v>
      </c>
      <c r="H266" s="7">
        <f t="shared" si="34"/>
        <v>32500</v>
      </c>
      <c r="I266" s="5"/>
      <c r="K266" s="5"/>
    </row>
    <row r="267" spans="1:11" ht="15">
      <c r="A267" s="3" t="s">
        <v>275</v>
      </c>
      <c r="B267" s="23">
        <v>33.090000000000003</v>
      </c>
      <c r="C267" s="5">
        <v>0.26100000000000001</v>
      </c>
      <c r="D267" s="33">
        <f t="shared" si="35"/>
        <v>33.351000000000006</v>
      </c>
      <c r="E267" s="5">
        <v>1.05</v>
      </c>
      <c r="F267" s="15">
        <f t="shared" si="32"/>
        <v>243600</v>
      </c>
      <c r="G267" s="5">
        <f t="shared" si="33"/>
        <v>244500</v>
      </c>
      <c r="H267" s="7">
        <f t="shared" si="34"/>
        <v>32400</v>
      </c>
      <c r="I267" s="5"/>
      <c r="K267" s="5"/>
    </row>
    <row r="268" spans="1:11" ht="15">
      <c r="A268" s="3" t="s">
        <v>276</v>
      </c>
      <c r="B268" s="23">
        <v>34.1</v>
      </c>
      <c r="C268" s="5">
        <v>0.26100000000000001</v>
      </c>
      <c r="D268" s="33">
        <f t="shared" si="35"/>
        <v>34.361000000000004</v>
      </c>
      <c r="E268" s="5">
        <v>1.53</v>
      </c>
      <c r="F268" s="15">
        <f t="shared" si="32"/>
        <v>244600</v>
      </c>
      <c r="G268" s="5">
        <f t="shared" si="33"/>
        <v>245500</v>
      </c>
      <c r="H268" s="7">
        <f t="shared" si="34"/>
        <v>32300</v>
      </c>
      <c r="I268" s="5"/>
      <c r="K268" s="5"/>
    </row>
    <row r="269" spans="1:11" ht="15">
      <c r="A269" s="3" t="s">
        <v>277</v>
      </c>
      <c r="B269" s="23">
        <v>31.29</v>
      </c>
      <c r="C269" s="5">
        <v>0.26100000000000001</v>
      </c>
      <c r="D269" s="33">
        <f t="shared" si="35"/>
        <v>31.550999999999998</v>
      </c>
      <c r="E269" s="5">
        <v>1.345</v>
      </c>
      <c r="F269" s="15">
        <f t="shared" si="32"/>
        <v>245600</v>
      </c>
      <c r="G269" s="5">
        <f t="shared" si="33"/>
        <v>246500</v>
      </c>
      <c r="H269" s="7">
        <f t="shared" si="34"/>
        <v>32200</v>
      </c>
      <c r="I269" s="5"/>
      <c r="K269" s="5"/>
    </row>
    <row r="270" spans="1:11" ht="15">
      <c r="A270" s="3" t="s">
        <v>278</v>
      </c>
      <c r="B270" s="23">
        <v>33.86</v>
      </c>
      <c r="C270" s="5">
        <v>0.26100000000000001</v>
      </c>
      <c r="D270" s="33">
        <f t="shared" si="35"/>
        <v>34.121000000000002</v>
      </c>
      <c r="E270" s="5">
        <v>1.2749999999999999</v>
      </c>
      <c r="F270" s="15">
        <f t="shared" si="32"/>
        <v>246600</v>
      </c>
      <c r="G270" s="5">
        <f t="shared" si="33"/>
        <v>247500</v>
      </c>
      <c r="H270" s="7">
        <f t="shared" si="34"/>
        <v>32100</v>
      </c>
      <c r="I270" s="5"/>
      <c r="K270" s="5"/>
    </row>
    <row r="271" spans="1:11" ht="15">
      <c r="A271" s="3" t="s">
        <v>279</v>
      </c>
      <c r="B271" s="23">
        <v>34.42</v>
      </c>
      <c r="C271" s="5">
        <v>0.26100000000000001</v>
      </c>
      <c r="D271" s="33">
        <f t="shared" si="35"/>
        <v>34.681000000000004</v>
      </c>
      <c r="E271" s="5">
        <v>1.65</v>
      </c>
      <c r="F271" s="15">
        <f t="shared" si="32"/>
        <v>247600</v>
      </c>
      <c r="G271" s="5">
        <f t="shared" si="33"/>
        <v>248500</v>
      </c>
      <c r="H271" s="7">
        <f t="shared" si="34"/>
        <v>32000</v>
      </c>
      <c r="I271" s="5"/>
      <c r="K271" s="5"/>
    </row>
    <row r="272" spans="1:11" ht="15">
      <c r="A272" s="3" t="s">
        <v>280</v>
      </c>
      <c r="B272" s="23">
        <v>34.400000000000006</v>
      </c>
      <c r="C272" s="5">
        <v>0.26100000000000001</v>
      </c>
      <c r="D272" s="33">
        <f t="shared" si="35"/>
        <v>34.661000000000008</v>
      </c>
      <c r="E272" s="5">
        <v>1.4</v>
      </c>
      <c r="F272" s="15">
        <f t="shared" si="32"/>
        <v>248600</v>
      </c>
      <c r="G272" s="5">
        <f t="shared" si="33"/>
        <v>249500</v>
      </c>
      <c r="H272" s="7">
        <f t="shared" si="34"/>
        <v>31900</v>
      </c>
      <c r="I272" s="5"/>
      <c r="K272" s="5"/>
    </row>
    <row r="273" spans="1:11" ht="15">
      <c r="A273" s="3" t="s">
        <v>281</v>
      </c>
      <c r="B273" s="23">
        <v>33.79</v>
      </c>
      <c r="C273" s="5">
        <v>0.26100000000000001</v>
      </c>
      <c r="D273" s="33">
        <f t="shared" si="35"/>
        <v>34.051000000000002</v>
      </c>
      <c r="E273" s="5">
        <v>1.67</v>
      </c>
      <c r="F273" s="15">
        <f t="shared" si="32"/>
        <v>249600</v>
      </c>
      <c r="G273" s="5">
        <f t="shared" si="33"/>
        <v>250500</v>
      </c>
      <c r="H273" s="7">
        <f t="shared" si="34"/>
        <v>31800</v>
      </c>
      <c r="I273" s="5"/>
      <c r="K273" s="5"/>
    </row>
    <row r="274" spans="1:11" ht="15">
      <c r="A274" s="3" t="s">
        <v>282</v>
      </c>
      <c r="B274" s="23">
        <v>31.47</v>
      </c>
      <c r="C274" s="5">
        <v>0.26100000000000001</v>
      </c>
      <c r="D274" s="33">
        <f t="shared" si="35"/>
        <v>31.730999999999998</v>
      </c>
      <c r="E274" s="5">
        <v>1.3</v>
      </c>
      <c r="F274" s="15">
        <f t="shared" si="32"/>
        <v>250600</v>
      </c>
      <c r="G274" s="5">
        <f t="shared" si="33"/>
        <v>251500</v>
      </c>
      <c r="H274" s="7">
        <f t="shared" si="34"/>
        <v>31700</v>
      </c>
      <c r="I274" s="5"/>
      <c r="K274" s="5"/>
    </row>
    <row r="275" spans="1:11" ht="15">
      <c r="A275" s="3" t="s">
        <v>283</v>
      </c>
      <c r="B275" s="23">
        <v>33.94</v>
      </c>
      <c r="C275" s="5">
        <v>0.26100000000000001</v>
      </c>
      <c r="D275" s="33">
        <f t="shared" si="35"/>
        <v>34.201000000000001</v>
      </c>
      <c r="E275" s="5">
        <v>1.18</v>
      </c>
      <c r="F275" s="15">
        <f t="shared" si="32"/>
        <v>251600</v>
      </c>
      <c r="G275" s="5">
        <f t="shared" si="33"/>
        <v>252500</v>
      </c>
      <c r="H275" s="7">
        <f t="shared" si="34"/>
        <v>31600</v>
      </c>
      <c r="I275" s="5"/>
      <c r="K275" s="5"/>
    </row>
    <row r="276" spans="1:11" ht="15">
      <c r="A276" s="3" t="s">
        <v>284</v>
      </c>
      <c r="B276" s="23">
        <v>34.619999999999997</v>
      </c>
      <c r="C276" s="5">
        <v>0.26100000000000001</v>
      </c>
      <c r="D276" s="33">
        <f t="shared" si="35"/>
        <v>34.881</v>
      </c>
      <c r="E276" s="5">
        <v>1.28</v>
      </c>
      <c r="F276" s="15">
        <f t="shared" si="32"/>
        <v>252600</v>
      </c>
      <c r="G276" s="5">
        <f t="shared" si="33"/>
        <v>253500</v>
      </c>
      <c r="H276" s="7">
        <f t="shared" si="34"/>
        <v>31500</v>
      </c>
      <c r="I276" s="5"/>
      <c r="K276" s="5"/>
    </row>
    <row r="277" spans="1:11" ht="15">
      <c r="A277" s="3" t="s">
        <v>285</v>
      </c>
      <c r="B277" s="23">
        <v>33.92</v>
      </c>
      <c r="C277" s="5">
        <v>0.26100000000000001</v>
      </c>
      <c r="D277" s="33">
        <f t="shared" si="35"/>
        <v>34.181000000000004</v>
      </c>
      <c r="E277" s="5">
        <v>1.37</v>
      </c>
      <c r="F277" s="15">
        <f t="shared" si="32"/>
        <v>253600</v>
      </c>
      <c r="G277" s="5">
        <f t="shared" si="33"/>
        <v>254500</v>
      </c>
      <c r="H277" s="7">
        <f t="shared" si="34"/>
        <v>31400</v>
      </c>
      <c r="I277" s="5"/>
      <c r="K277" s="5"/>
    </row>
    <row r="278" spans="1:11" ht="15">
      <c r="A278" s="3" t="s">
        <v>286</v>
      </c>
      <c r="B278" s="23">
        <v>33.65</v>
      </c>
      <c r="C278" s="5">
        <v>0.26100000000000001</v>
      </c>
      <c r="D278" s="33">
        <f t="shared" si="35"/>
        <v>33.911000000000001</v>
      </c>
      <c r="E278" s="5">
        <v>1.72</v>
      </c>
      <c r="F278" s="15">
        <f t="shared" si="32"/>
        <v>254600</v>
      </c>
      <c r="G278" s="5">
        <f t="shared" si="33"/>
        <v>255500</v>
      </c>
      <c r="H278" s="7">
        <f t="shared" si="34"/>
        <v>31300</v>
      </c>
      <c r="I278" s="5"/>
      <c r="K278" s="5"/>
    </row>
    <row r="279" spans="1:11" ht="15">
      <c r="A279" s="3" t="s">
        <v>287</v>
      </c>
      <c r="B279" s="23">
        <v>34.950000000000003</v>
      </c>
      <c r="C279" s="5">
        <v>0.26100000000000001</v>
      </c>
      <c r="D279" s="33">
        <f t="shared" si="35"/>
        <v>35.211000000000006</v>
      </c>
      <c r="E279" s="5">
        <v>1.1299999999999999</v>
      </c>
      <c r="F279" s="15">
        <f t="shared" si="32"/>
        <v>255600</v>
      </c>
      <c r="G279" s="5">
        <f t="shared" si="33"/>
        <v>256500</v>
      </c>
      <c r="H279" s="7">
        <f t="shared" si="34"/>
        <v>31200</v>
      </c>
      <c r="I279" s="5"/>
      <c r="K279" s="5"/>
    </row>
    <row r="280" spans="1:11" ht="15">
      <c r="A280" s="3" t="s">
        <v>288</v>
      </c>
      <c r="B280" s="23">
        <v>31.47</v>
      </c>
      <c r="C280" s="5">
        <v>0.26100000000000001</v>
      </c>
      <c r="D280" s="33">
        <f t="shared" si="35"/>
        <v>31.730999999999998</v>
      </c>
      <c r="E280" s="5">
        <v>1.01</v>
      </c>
      <c r="F280" s="15">
        <f t="shared" si="32"/>
        <v>256600</v>
      </c>
      <c r="G280" s="5">
        <f t="shared" si="33"/>
        <v>257500</v>
      </c>
      <c r="H280" s="7">
        <f t="shared" si="34"/>
        <v>31100</v>
      </c>
      <c r="I280" s="5"/>
      <c r="K280" s="5"/>
    </row>
    <row r="281" spans="1:11" ht="15">
      <c r="A281" s="3" t="s">
        <v>289</v>
      </c>
      <c r="B281" s="23">
        <v>33.94</v>
      </c>
      <c r="C281" s="5">
        <v>0.26100000000000001</v>
      </c>
      <c r="D281" s="33">
        <f t="shared" si="35"/>
        <v>34.201000000000001</v>
      </c>
      <c r="E281" s="5">
        <v>1.01</v>
      </c>
      <c r="F281" s="15">
        <f t="shared" si="32"/>
        <v>257600</v>
      </c>
      <c r="G281" s="5">
        <f t="shared" si="33"/>
        <v>258500</v>
      </c>
      <c r="H281" s="7">
        <f t="shared" si="34"/>
        <v>31000</v>
      </c>
      <c r="I281" s="5"/>
      <c r="K281" s="5"/>
    </row>
    <row r="282" spans="1:11" ht="15">
      <c r="A282" s="3" t="s">
        <v>290</v>
      </c>
      <c r="B282" s="23">
        <v>33.04</v>
      </c>
      <c r="C282" s="5">
        <v>0.26100000000000001</v>
      </c>
      <c r="D282" s="33">
        <f t="shared" si="35"/>
        <v>33.301000000000002</v>
      </c>
      <c r="E282" s="5">
        <v>1.1100000000000001</v>
      </c>
      <c r="F282" s="15">
        <f t="shared" si="32"/>
        <v>258600</v>
      </c>
      <c r="G282" s="5">
        <f t="shared" si="33"/>
        <v>259500</v>
      </c>
      <c r="H282" s="7">
        <f t="shared" si="34"/>
        <v>30900</v>
      </c>
      <c r="I282" s="5"/>
      <c r="K282" s="5"/>
    </row>
    <row r="283" spans="1:11" ht="15">
      <c r="A283" s="3" t="s">
        <v>291</v>
      </c>
      <c r="B283" s="23">
        <v>34.150000000000006</v>
      </c>
      <c r="C283" s="5">
        <v>0.26100000000000001</v>
      </c>
      <c r="D283" s="33">
        <f t="shared" si="35"/>
        <v>34.411000000000008</v>
      </c>
      <c r="E283" s="5">
        <v>1.1499999999999999</v>
      </c>
      <c r="F283" s="15">
        <f t="shared" si="32"/>
        <v>259600</v>
      </c>
      <c r="G283" s="5">
        <f t="shared" si="33"/>
        <v>260500</v>
      </c>
      <c r="H283" s="7">
        <f t="shared" si="34"/>
        <v>30800</v>
      </c>
      <c r="I283" s="5"/>
      <c r="K283" s="5"/>
    </row>
    <row r="284" spans="1:11" ht="15">
      <c r="A284" s="3" t="s">
        <v>292</v>
      </c>
      <c r="B284" s="23">
        <v>32.900000000000006</v>
      </c>
      <c r="C284" s="5">
        <v>0.26100000000000001</v>
      </c>
      <c r="D284" s="33">
        <f t="shared" si="35"/>
        <v>33.161000000000008</v>
      </c>
      <c r="E284" s="5">
        <v>0.9</v>
      </c>
      <c r="F284" s="15">
        <f t="shared" si="32"/>
        <v>260600</v>
      </c>
      <c r="G284" s="5">
        <f t="shared" si="33"/>
        <v>261500</v>
      </c>
      <c r="H284" s="7">
        <f t="shared" si="34"/>
        <v>30700</v>
      </c>
      <c r="I284" s="5"/>
      <c r="K284" s="5"/>
    </row>
    <row r="285" spans="1:11" ht="15">
      <c r="A285" s="3" t="s">
        <v>293</v>
      </c>
      <c r="B285" s="23">
        <v>30.24</v>
      </c>
      <c r="C285" s="5">
        <v>0.26100000000000001</v>
      </c>
      <c r="D285" s="33">
        <f t="shared" si="35"/>
        <v>30.500999999999998</v>
      </c>
      <c r="E285" s="5">
        <v>1.18</v>
      </c>
      <c r="F285" s="15">
        <f t="shared" si="32"/>
        <v>261600</v>
      </c>
      <c r="G285" s="5">
        <f t="shared" si="33"/>
        <v>262500</v>
      </c>
      <c r="H285" s="7">
        <f t="shared" si="34"/>
        <v>30600</v>
      </c>
      <c r="I285" s="5"/>
      <c r="K285" s="5"/>
    </row>
    <row r="286" spans="1:11" ht="15">
      <c r="A286" s="3" t="s">
        <v>294</v>
      </c>
      <c r="B286" s="23">
        <v>34</v>
      </c>
      <c r="C286" s="5">
        <v>0.26100000000000001</v>
      </c>
      <c r="D286" s="33">
        <f t="shared" si="35"/>
        <v>34.261000000000003</v>
      </c>
      <c r="E286" s="5">
        <v>1.51</v>
      </c>
      <c r="F286" s="15">
        <f t="shared" si="32"/>
        <v>262600</v>
      </c>
      <c r="G286" s="5">
        <f t="shared" si="33"/>
        <v>263500</v>
      </c>
      <c r="H286" s="7">
        <f t="shared" si="34"/>
        <v>30500</v>
      </c>
      <c r="I286" s="5"/>
      <c r="K286" s="5"/>
    </row>
    <row r="287" spans="1:11" ht="15">
      <c r="A287" s="3" t="s">
        <v>295</v>
      </c>
      <c r="B287" s="23">
        <v>33.72</v>
      </c>
      <c r="C287" s="5">
        <v>0.26100000000000001</v>
      </c>
      <c r="D287" s="33">
        <f t="shared" si="35"/>
        <v>33.981000000000002</v>
      </c>
      <c r="E287" s="5">
        <v>1.5</v>
      </c>
      <c r="F287" s="15">
        <f t="shared" si="32"/>
        <v>263600</v>
      </c>
      <c r="G287" s="5">
        <f t="shared" si="33"/>
        <v>264500</v>
      </c>
      <c r="H287" s="7">
        <f t="shared" si="34"/>
        <v>30400</v>
      </c>
      <c r="I287" s="5"/>
      <c r="K287" s="5"/>
    </row>
    <row r="288" spans="1:11" ht="15">
      <c r="A288" s="3" t="s">
        <v>296</v>
      </c>
      <c r="B288" s="23">
        <v>28.979999999999997</v>
      </c>
      <c r="C288" s="5">
        <v>0.26100000000000001</v>
      </c>
      <c r="D288" s="33">
        <f t="shared" si="35"/>
        <v>29.240999999999996</v>
      </c>
      <c r="E288" s="5">
        <v>0.73499999999999999</v>
      </c>
      <c r="F288" s="15">
        <f t="shared" si="32"/>
        <v>264600</v>
      </c>
      <c r="G288" s="5">
        <f t="shared" si="33"/>
        <v>265500</v>
      </c>
      <c r="H288" s="7">
        <f t="shared" si="34"/>
        <v>30300</v>
      </c>
      <c r="I288" s="5"/>
      <c r="K288" s="5"/>
    </row>
    <row r="289" spans="1:11" ht="15">
      <c r="A289" s="3" t="s">
        <v>297</v>
      </c>
      <c r="B289" s="23">
        <v>33.400000000000006</v>
      </c>
      <c r="C289" s="5">
        <v>0.26100000000000001</v>
      </c>
      <c r="D289" s="33">
        <f t="shared" si="35"/>
        <v>33.661000000000008</v>
      </c>
      <c r="E289" s="5">
        <v>1.49</v>
      </c>
      <c r="F289" s="15">
        <f t="shared" si="32"/>
        <v>265600</v>
      </c>
      <c r="G289" s="5">
        <f t="shared" si="33"/>
        <v>266500</v>
      </c>
      <c r="H289" s="7">
        <f t="shared" si="34"/>
        <v>30200</v>
      </c>
      <c r="I289" s="5"/>
      <c r="K289" s="5"/>
    </row>
    <row r="290" spans="1:11" ht="15">
      <c r="A290" s="3" t="s">
        <v>298</v>
      </c>
      <c r="B290" s="23">
        <v>32.17</v>
      </c>
      <c r="C290" s="5">
        <v>0.26100000000000001</v>
      </c>
      <c r="D290" s="33">
        <f t="shared" si="35"/>
        <v>32.431000000000004</v>
      </c>
      <c r="E290" s="5">
        <v>1.23</v>
      </c>
      <c r="F290" s="15">
        <f t="shared" si="32"/>
        <v>266600</v>
      </c>
      <c r="G290" s="5">
        <f t="shared" si="33"/>
        <v>267500</v>
      </c>
      <c r="H290" s="7">
        <f t="shared" si="34"/>
        <v>30100</v>
      </c>
      <c r="I290" s="5"/>
      <c r="K290" s="5"/>
    </row>
    <row r="291" spans="1:11" ht="15">
      <c r="A291" s="3" t="s">
        <v>299</v>
      </c>
      <c r="B291" s="23">
        <v>34.14</v>
      </c>
      <c r="C291" s="5">
        <v>0.26100000000000001</v>
      </c>
      <c r="D291" s="33">
        <f t="shared" si="35"/>
        <v>34.401000000000003</v>
      </c>
      <c r="E291" s="5">
        <v>1.1000000000000001</v>
      </c>
      <c r="F291" s="15">
        <f t="shared" si="32"/>
        <v>267600</v>
      </c>
      <c r="G291" s="5">
        <f t="shared" si="33"/>
        <v>268500</v>
      </c>
      <c r="H291" s="7">
        <f t="shared" si="34"/>
        <v>30000</v>
      </c>
      <c r="I291" s="5"/>
      <c r="K291" s="5"/>
    </row>
    <row r="292" spans="1:11" ht="15.6" thickBot="1">
      <c r="A292" s="4" t="s">
        <v>300</v>
      </c>
      <c r="B292" s="24">
        <v>33.090000000000003</v>
      </c>
      <c r="C292" s="9">
        <v>0.26100000000000001</v>
      </c>
      <c r="D292" s="33">
        <f t="shared" si="35"/>
        <v>33.351000000000006</v>
      </c>
      <c r="E292" s="9">
        <v>1.2</v>
      </c>
      <c r="F292" s="15">
        <f t="shared" si="32"/>
        <v>268600</v>
      </c>
      <c r="G292" s="5">
        <f t="shared" si="33"/>
        <v>269500</v>
      </c>
      <c r="H292" s="7">
        <f t="shared" si="34"/>
        <v>29900</v>
      </c>
      <c r="I292" s="5"/>
      <c r="K292" s="5"/>
    </row>
    <row r="293" spans="1:11" ht="15">
      <c r="D293" s="33">
        <f t="shared" si="35"/>
        <v>0</v>
      </c>
      <c r="F293" s="15">
        <f t="shared" si="32"/>
        <v>269600</v>
      </c>
      <c r="G293" s="5">
        <f t="shared" si="33"/>
        <v>270500</v>
      </c>
      <c r="H293" s="7">
        <f t="shared" si="34"/>
        <v>29800</v>
      </c>
    </row>
    <row r="294" spans="1:11" ht="15">
      <c r="D294" s="33">
        <f t="shared" si="35"/>
        <v>0</v>
      </c>
      <c r="F294" s="15">
        <f t="shared" si="32"/>
        <v>270600</v>
      </c>
      <c r="G294" s="5">
        <f t="shared" si="33"/>
        <v>271500</v>
      </c>
      <c r="H294" s="7">
        <f t="shared" si="34"/>
        <v>29700</v>
      </c>
    </row>
    <row r="295" spans="1:11" ht="15">
      <c r="D295" s="33">
        <f t="shared" si="35"/>
        <v>0</v>
      </c>
      <c r="F295" s="15">
        <f t="shared" si="32"/>
        <v>271600</v>
      </c>
      <c r="G295" s="5">
        <f t="shared" si="33"/>
        <v>272500</v>
      </c>
      <c r="H295" s="7">
        <f t="shared" si="34"/>
        <v>29600</v>
      </c>
    </row>
    <row r="296" spans="1:11" ht="15">
      <c r="D296" s="33">
        <f t="shared" si="35"/>
        <v>0</v>
      </c>
      <c r="F296" s="15">
        <f t="shared" si="32"/>
        <v>272600</v>
      </c>
      <c r="G296" s="5">
        <f t="shared" si="33"/>
        <v>273500</v>
      </c>
      <c r="H296" s="7">
        <f t="shared" si="34"/>
        <v>29500</v>
      </c>
    </row>
    <row r="297" spans="1:11" ht="15">
      <c r="D297" s="33">
        <f t="shared" si="35"/>
        <v>0</v>
      </c>
      <c r="F297" s="15">
        <f t="shared" si="32"/>
        <v>273600</v>
      </c>
      <c r="G297" s="5">
        <f t="shared" si="33"/>
        <v>274500</v>
      </c>
      <c r="H297" s="7">
        <f t="shared" si="34"/>
        <v>29400</v>
      </c>
    </row>
    <row r="298" spans="1:11" ht="15">
      <c r="D298" s="33">
        <f t="shared" si="35"/>
        <v>0</v>
      </c>
      <c r="F298" s="15">
        <f t="shared" si="32"/>
        <v>274600</v>
      </c>
      <c r="G298" s="5">
        <f t="shared" si="33"/>
        <v>275500</v>
      </c>
      <c r="H298" s="7">
        <f t="shared" si="34"/>
        <v>29300</v>
      </c>
    </row>
    <row r="299" spans="1:11" ht="15">
      <c r="D299" s="33">
        <f t="shared" si="35"/>
        <v>0</v>
      </c>
      <c r="F299" s="15">
        <f t="shared" si="32"/>
        <v>275600</v>
      </c>
      <c r="G299" s="5">
        <f t="shared" si="33"/>
        <v>276500</v>
      </c>
      <c r="H299" s="7">
        <f t="shared" si="34"/>
        <v>29200</v>
      </c>
    </row>
    <row r="300" spans="1:11" ht="15">
      <c r="D300" s="33">
        <f t="shared" si="35"/>
        <v>0</v>
      </c>
      <c r="F300" s="15">
        <f t="shared" si="32"/>
        <v>276600</v>
      </c>
      <c r="G300" s="5">
        <f t="shared" si="33"/>
        <v>277500</v>
      </c>
      <c r="H300" s="7">
        <f t="shared" si="34"/>
        <v>29100</v>
      </c>
    </row>
    <row r="301" spans="1:11" ht="15">
      <c r="D301" s="33">
        <f t="shared" si="35"/>
        <v>0</v>
      </c>
      <c r="F301" s="15">
        <f t="shared" si="32"/>
        <v>277600</v>
      </c>
      <c r="G301" s="5">
        <f t="shared" si="33"/>
        <v>278500</v>
      </c>
      <c r="H301" s="7">
        <f t="shared" si="34"/>
        <v>29000</v>
      </c>
    </row>
    <row r="302" spans="1:11" ht="15">
      <c r="D302" s="33">
        <f t="shared" si="35"/>
        <v>0</v>
      </c>
      <c r="F302" s="15">
        <f>F301+1000</f>
        <v>278600</v>
      </c>
      <c r="G302" s="5">
        <f>G301+1000</f>
        <v>279500</v>
      </c>
      <c r="H302" s="7">
        <f>H301-100</f>
        <v>28900</v>
      </c>
    </row>
    <row r="303" spans="1:11" ht="15">
      <c r="D303" s="33">
        <f t="shared" si="35"/>
        <v>0</v>
      </c>
      <c r="F303" s="15">
        <f t="shared" ref="F303:F366" si="36">F302+1000</f>
        <v>279600</v>
      </c>
      <c r="G303" s="5">
        <f t="shared" ref="G303:G366" si="37">G302+1000</f>
        <v>280500</v>
      </c>
      <c r="H303" s="7">
        <f t="shared" ref="H303:H366" si="38">H302-100</f>
        <v>28800</v>
      </c>
    </row>
    <row r="304" spans="1:11" ht="15">
      <c r="D304" s="33">
        <f t="shared" si="35"/>
        <v>0</v>
      </c>
      <c r="F304" s="15">
        <f t="shared" si="36"/>
        <v>280600</v>
      </c>
      <c r="G304" s="5">
        <f t="shared" si="37"/>
        <v>281500</v>
      </c>
      <c r="H304" s="7">
        <f t="shared" si="38"/>
        <v>28700</v>
      </c>
    </row>
    <row r="305" spans="4:8" ht="15">
      <c r="D305" s="33">
        <f t="shared" si="35"/>
        <v>0</v>
      </c>
      <c r="F305" s="15">
        <f t="shared" si="36"/>
        <v>281600</v>
      </c>
      <c r="G305" s="5">
        <f t="shared" si="37"/>
        <v>282500</v>
      </c>
      <c r="H305" s="7">
        <f t="shared" si="38"/>
        <v>28600</v>
      </c>
    </row>
    <row r="306" spans="4:8" ht="15">
      <c r="D306" s="33">
        <f t="shared" si="35"/>
        <v>0</v>
      </c>
      <c r="F306" s="15">
        <f t="shared" si="36"/>
        <v>282600</v>
      </c>
      <c r="G306" s="5">
        <f t="shared" si="37"/>
        <v>283500</v>
      </c>
      <c r="H306" s="7">
        <f t="shared" si="38"/>
        <v>28500</v>
      </c>
    </row>
    <row r="307" spans="4:8" ht="15">
      <c r="D307" s="33">
        <f t="shared" si="35"/>
        <v>0</v>
      </c>
      <c r="F307" s="15">
        <f t="shared" si="36"/>
        <v>283600</v>
      </c>
      <c r="G307" s="5">
        <f t="shared" si="37"/>
        <v>284500</v>
      </c>
      <c r="H307" s="7">
        <f t="shared" si="38"/>
        <v>28400</v>
      </c>
    </row>
    <row r="308" spans="4:8" ht="15">
      <c r="D308" s="33">
        <f t="shared" si="35"/>
        <v>0</v>
      </c>
      <c r="F308" s="15">
        <f t="shared" si="36"/>
        <v>284600</v>
      </c>
      <c r="G308" s="5">
        <f t="shared" si="37"/>
        <v>285500</v>
      </c>
      <c r="H308" s="7">
        <f t="shared" si="38"/>
        <v>28300</v>
      </c>
    </row>
    <row r="309" spans="4:8" ht="15">
      <c r="D309" s="33">
        <f t="shared" si="35"/>
        <v>0</v>
      </c>
      <c r="F309" s="15">
        <f t="shared" si="36"/>
        <v>285600</v>
      </c>
      <c r="G309" s="5">
        <f t="shared" si="37"/>
        <v>286500</v>
      </c>
      <c r="H309" s="7">
        <f t="shared" si="38"/>
        <v>28200</v>
      </c>
    </row>
    <row r="310" spans="4:8" ht="15">
      <c r="D310" s="33">
        <f t="shared" si="35"/>
        <v>0</v>
      </c>
      <c r="F310" s="15">
        <f t="shared" si="36"/>
        <v>286600</v>
      </c>
      <c r="G310" s="5">
        <f t="shared" si="37"/>
        <v>287500</v>
      </c>
      <c r="H310" s="7">
        <f t="shared" si="38"/>
        <v>28100</v>
      </c>
    </row>
    <row r="311" spans="4:8" ht="15">
      <c r="D311" s="33">
        <f t="shared" si="35"/>
        <v>0</v>
      </c>
      <c r="F311" s="15">
        <f t="shared" si="36"/>
        <v>287600</v>
      </c>
      <c r="G311" s="5">
        <f t="shared" si="37"/>
        <v>288500</v>
      </c>
      <c r="H311" s="7">
        <f t="shared" si="38"/>
        <v>28000</v>
      </c>
    </row>
    <row r="312" spans="4:8" ht="15">
      <c r="D312" s="33">
        <f t="shared" si="35"/>
        <v>0</v>
      </c>
      <c r="F312" s="15">
        <f t="shared" si="36"/>
        <v>288600</v>
      </c>
      <c r="G312" s="5">
        <f t="shared" si="37"/>
        <v>289500</v>
      </c>
      <c r="H312" s="7">
        <f t="shared" si="38"/>
        <v>27900</v>
      </c>
    </row>
    <row r="313" spans="4:8" ht="15">
      <c r="D313" s="33">
        <f t="shared" si="35"/>
        <v>0</v>
      </c>
      <c r="F313" s="15">
        <f t="shared" si="36"/>
        <v>289600</v>
      </c>
      <c r="G313" s="5">
        <f t="shared" si="37"/>
        <v>290500</v>
      </c>
      <c r="H313" s="7">
        <f t="shared" si="38"/>
        <v>27800</v>
      </c>
    </row>
    <row r="314" spans="4:8" ht="15">
      <c r="D314" s="33">
        <f t="shared" si="35"/>
        <v>0</v>
      </c>
      <c r="F314" s="15">
        <f t="shared" si="36"/>
        <v>290600</v>
      </c>
      <c r="G314" s="5">
        <f t="shared" si="37"/>
        <v>291500</v>
      </c>
      <c r="H314" s="7">
        <f t="shared" si="38"/>
        <v>27700</v>
      </c>
    </row>
    <row r="315" spans="4:8" ht="15">
      <c r="D315" s="33">
        <f t="shared" si="35"/>
        <v>0</v>
      </c>
      <c r="F315" s="15">
        <f t="shared" si="36"/>
        <v>291600</v>
      </c>
      <c r="G315" s="5">
        <f t="shared" si="37"/>
        <v>292500</v>
      </c>
      <c r="H315" s="7">
        <f t="shared" si="38"/>
        <v>27600</v>
      </c>
    </row>
    <row r="316" spans="4:8" ht="15">
      <c r="D316" s="33">
        <f t="shared" si="35"/>
        <v>0</v>
      </c>
      <c r="F316" s="15">
        <f t="shared" si="36"/>
        <v>292600</v>
      </c>
      <c r="G316" s="5">
        <f t="shared" si="37"/>
        <v>293500</v>
      </c>
      <c r="H316" s="7">
        <f t="shared" si="38"/>
        <v>27500</v>
      </c>
    </row>
    <row r="317" spans="4:8" ht="15">
      <c r="D317" s="33">
        <f t="shared" si="35"/>
        <v>0</v>
      </c>
      <c r="F317" s="15">
        <f t="shared" si="36"/>
        <v>293600</v>
      </c>
      <c r="G317" s="5">
        <f t="shared" si="37"/>
        <v>294500</v>
      </c>
      <c r="H317" s="7">
        <f t="shared" si="38"/>
        <v>27400</v>
      </c>
    </row>
    <row r="318" spans="4:8" ht="15">
      <c r="D318" s="33">
        <f t="shared" si="35"/>
        <v>0</v>
      </c>
      <c r="F318" s="15">
        <f t="shared" si="36"/>
        <v>294600</v>
      </c>
      <c r="G318" s="5">
        <f t="shared" si="37"/>
        <v>295500</v>
      </c>
      <c r="H318" s="7">
        <f t="shared" si="38"/>
        <v>27300</v>
      </c>
    </row>
    <row r="319" spans="4:8" ht="15">
      <c r="D319" s="33">
        <f t="shared" si="35"/>
        <v>0</v>
      </c>
      <c r="F319" s="15">
        <f t="shared" si="36"/>
        <v>295600</v>
      </c>
      <c r="G319" s="5">
        <f t="shared" si="37"/>
        <v>296500</v>
      </c>
      <c r="H319" s="7">
        <f t="shared" si="38"/>
        <v>27200</v>
      </c>
    </row>
    <row r="320" spans="4:8" ht="15">
      <c r="D320" s="33">
        <f t="shared" si="35"/>
        <v>0</v>
      </c>
      <c r="F320" s="15">
        <f t="shared" si="36"/>
        <v>296600</v>
      </c>
      <c r="G320" s="5">
        <f t="shared" si="37"/>
        <v>297500</v>
      </c>
      <c r="H320" s="7">
        <f t="shared" si="38"/>
        <v>27100</v>
      </c>
    </row>
    <row r="321" spans="4:8" ht="15">
      <c r="D321" s="33">
        <f t="shared" si="35"/>
        <v>0</v>
      </c>
      <c r="F321" s="15">
        <f t="shared" si="36"/>
        <v>297600</v>
      </c>
      <c r="G321" s="5">
        <f t="shared" si="37"/>
        <v>298500</v>
      </c>
      <c r="H321" s="7">
        <f t="shared" si="38"/>
        <v>27000</v>
      </c>
    </row>
    <row r="322" spans="4:8" ht="15">
      <c r="D322" s="33">
        <f t="shared" si="35"/>
        <v>0</v>
      </c>
      <c r="F322" s="15">
        <f t="shared" si="36"/>
        <v>298600</v>
      </c>
      <c r="G322" s="5">
        <f t="shared" si="37"/>
        <v>299500</v>
      </c>
      <c r="H322" s="7">
        <f t="shared" si="38"/>
        <v>26900</v>
      </c>
    </row>
    <row r="323" spans="4:8" ht="15">
      <c r="D323" s="33">
        <f t="shared" si="35"/>
        <v>0</v>
      </c>
      <c r="F323" s="15">
        <f t="shared" si="36"/>
        <v>299600</v>
      </c>
      <c r="G323" s="5">
        <f t="shared" si="37"/>
        <v>300500</v>
      </c>
      <c r="H323" s="7">
        <f t="shared" si="38"/>
        <v>26800</v>
      </c>
    </row>
    <row r="324" spans="4:8" ht="15">
      <c r="D324" s="33">
        <f t="shared" ref="D324:D387" si="39">B324+C324</f>
        <v>0</v>
      </c>
      <c r="F324" s="15">
        <f t="shared" si="36"/>
        <v>300600</v>
      </c>
      <c r="G324" s="5">
        <f t="shared" si="37"/>
        <v>301500</v>
      </c>
      <c r="H324" s="7">
        <f t="shared" si="38"/>
        <v>26700</v>
      </c>
    </row>
    <row r="325" spans="4:8" ht="15">
      <c r="D325" s="33">
        <f t="shared" si="39"/>
        <v>0</v>
      </c>
      <c r="F325" s="15">
        <f t="shared" si="36"/>
        <v>301600</v>
      </c>
      <c r="G325" s="5">
        <f t="shared" si="37"/>
        <v>302500</v>
      </c>
      <c r="H325" s="7">
        <f t="shared" si="38"/>
        <v>26600</v>
      </c>
    </row>
    <row r="326" spans="4:8" ht="15">
      <c r="D326" s="33">
        <f t="shared" si="39"/>
        <v>0</v>
      </c>
      <c r="F326" s="15">
        <f t="shared" si="36"/>
        <v>302600</v>
      </c>
      <c r="G326" s="5">
        <f t="shared" si="37"/>
        <v>303500</v>
      </c>
      <c r="H326" s="7">
        <f t="shared" si="38"/>
        <v>26500</v>
      </c>
    </row>
    <row r="327" spans="4:8" ht="15">
      <c r="D327" s="33">
        <f t="shared" si="39"/>
        <v>0</v>
      </c>
      <c r="F327" s="15">
        <f t="shared" si="36"/>
        <v>303600</v>
      </c>
      <c r="G327" s="5">
        <f t="shared" si="37"/>
        <v>304500</v>
      </c>
      <c r="H327" s="7">
        <f t="shared" si="38"/>
        <v>26400</v>
      </c>
    </row>
    <row r="328" spans="4:8" ht="15">
      <c r="D328" s="33">
        <f t="shared" si="39"/>
        <v>0</v>
      </c>
      <c r="F328" s="15">
        <f t="shared" si="36"/>
        <v>304600</v>
      </c>
      <c r="G328" s="5">
        <f t="shared" si="37"/>
        <v>305500</v>
      </c>
      <c r="H328" s="7">
        <f t="shared" si="38"/>
        <v>26300</v>
      </c>
    </row>
    <row r="329" spans="4:8" ht="15">
      <c r="D329" s="33">
        <f t="shared" si="39"/>
        <v>0</v>
      </c>
      <c r="F329" s="15">
        <f t="shared" si="36"/>
        <v>305600</v>
      </c>
      <c r="G329" s="5">
        <f t="shared" si="37"/>
        <v>306500</v>
      </c>
      <c r="H329" s="7">
        <f t="shared" si="38"/>
        <v>26200</v>
      </c>
    </row>
    <row r="330" spans="4:8" ht="15">
      <c r="D330" s="33">
        <f t="shared" si="39"/>
        <v>0</v>
      </c>
      <c r="F330" s="15">
        <f t="shared" si="36"/>
        <v>306600</v>
      </c>
      <c r="G330" s="5">
        <f t="shared" si="37"/>
        <v>307500</v>
      </c>
      <c r="H330" s="7">
        <f t="shared" si="38"/>
        <v>26100</v>
      </c>
    </row>
    <row r="331" spans="4:8" ht="15">
      <c r="D331" s="33">
        <f t="shared" si="39"/>
        <v>0</v>
      </c>
      <c r="F331" s="15">
        <f t="shared" si="36"/>
        <v>307600</v>
      </c>
      <c r="G331" s="5">
        <f t="shared" si="37"/>
        <v>308500</v>
      </c>
      <c r="H331" s="7">
        <f t="shared" si="38"/>
        <v>26000</v>
      </c>
    </row>
    <row r="332" spans="4:8" ht="15">
      <c r="D332" s="33">
        <f t="shared" si="39"/>
        <v>0</v>
      </c>
      <c r="F332" s="15">
        <f t="shared" si="36"/>
        <v>308600</v>
      </c>
      <c r="G332" s="5">
        <f t="shared" si="37"/>
        <v>309500</v>
      </c>
      <c r="H332" s="7">
        <f t="shared" si="38"/>
        <v>25900</v>
      </c>
    </row>
    <row r="333" spans="4:8" ht="15">
      <c r="D333" s="33">
        <f t="shared" si="39"/>
        <v>0</v>
      </c>
      <c r="F333" s="15">
        <f t="shared" si="36"/>
        <v>309600</v>
      </c>
      <c r="G333" s="5">
        <f t="shared" si="37"/>
        <v>310500</v>
      </c>
      <c r="H333" s="7">
        <f t="shared" si="38"/>
        <v>25800</v>
      </c>
    </row>
    <row r="334" spans="4:8" ht="15">
      <c r="D334" s="33">
        <f t="shared" si="39"/>
        <v>0</v>
      </c>
      <c r="F334" s="15">
        <f t="shared" si="36"/>
        <v>310600</v>
      </c>
      <c r="G334" s="5">
        <f t="shared" si="37"/>
        <v>311500</v>
      </c>
      <c r="H334" s="7">
        <f t="shared" si="38"/>
        <v>25700</v>
      </c>
    </row>
    <row r="335" spans="4:8" ht="15">
      <c r="D335" s="33">
        <f t="shared" si="39"/>
        <v>0</v>
      </c>
      <c r="F335" s="15">
        <f t="shared" si="36"/>
        <v>311600</v>
      </c>
      <c r="G335" s="5">
        <f t="shared" si="37"/>
        <v>312500</v>
      </c>
      <c r="H335" s="7">
        <f t="shared" si="38"/>
        <v>25600</v>
      </c>
    </row>
    <row r="336" spans="4:8" ht="15">
      <c r="D336" s="33">
        <f t="shared" si="39"/>
        <v>0</v>
      </c>
      <c r="F336" s="15">
        <f t="shared" si="36"/>
        <v>312600</v>
      </c>
      <c r="G336" s="5">
        <f t="shared" si="37"/>
        <v>313500</v>
      </c>
      <c r="H336" s="7">
        <f t="shared" si="38"/>
        <v>25500</v>
      </c>
    </row>
    <row r="337" spans="4:8" ht="15">
      <c r="D337" s="33">
        <f t="shared" si="39"/>
        <v>0</v>
      </c>
      <c r="F337" s="15">
        <f t="shared" si="36"/>
        <v>313600</v>
      </c>
      <c r="G337" s="5">
        <f t="shared" si="37"/>
        <v>314500</v>
      </c>
      <c r="H337" s="7">
        <f t="shared" si="38"/>
        <v>25400</v>
      </c>
    </row>
    <row r="338" spans="4:8" ht="15">
      <c r="D338" s="33">
        <f t="shared" si="39"/>
        <v>0</v>
      </c>
      <c r="F338" s="15">
        <f t="shared" si="36"/>
        <v>314600</v>
      </c>
      <c r="G338" s="5">
        <f t="shared" si="37"/>
        <v>315500</v>
      </c>
      <c r="H338" s="7">
        <f t="shared" si="38"/>
        <v>25300</v>
      </c>
    </row>
    <row r="339" spans="4:8" ht="15">
      <c r="D339" s="33">
        <f t="shared" si="39"/>
        <v>0</v>
      </c>
      <c r="F339" s="15">
        <f t="shared" si="36"/>
        <v>315600</v>
      </c>
      <c r="G339" s="5">
        <f t="shared" si="37"/>
        <v>316500</v>
      </c>
      <c r="H339" s="7">
        <f t="shared" si="38"/>
        <v>25200</v>
      </c>
    </row>
    <row r="340" spans="4:8" ht="15">
      <c r="D340" s="33">
        <f t="shared" si="39"/>
        <v>0</v>
      </c>
      <c r="F340" s="15">
        <f t="shared" si="36"/>
        <v>316600</v>
      </c>
      <c r="G340" s="5">
        <f t="shared" si="37"/>
        <v>317500</v>
      </c>
      <c r="H340" s="7">
        <f t="shared" si="38"/>
        <v>25100</v>
      </c>
    </row>
    <row r="341" spans="4:8" ht="15">
      <c r="D341" s="33">
        <f t="shared" si="39"/>
        <v>0</v>
      </c>
      <c r="F341" s="15">
        <f t="shared" si="36"/>
        <v>317600</v>
      </c>
      <c r="G341" s="5">
        <f t="shared" si="37"/>
        <v>318500</v>
      </c>
      <c r="H341" s="7">
        <f t="shared" si="38"/>
        <v>25000</v>
      </c>
    </row>
    <row r="342" spans="4:8" ht="15">
      <c r="D342" s="33">
        <f t="shared" si="39"/>
        <v>0</v>
      </c>
      <c r="F342" s="15">
        <f t="shared" si="36"/>
        <v>318600</v>
      </c>
      <c r="G342" s="5">
        <f t="shared" si="37"/>
        <v>319500</v>
      </c>
      <c r="H342" s="7">
        <f t="shared" si="38"/>
        <v>24900</v>
      </c>
    </row>
    <row r="343" spans="4:8" ht="15">
      <c r="D343" s="33">
        <f t="shared" si="39"/>
        <v>0</v>
      </c>
      <c r="F343" s="15">
        <f t="shared" si="36"/>
        <v>319600</v>
      </c>
      <c r="G343" s="5">
        <f t="shared" si="37"/>
        <v>320500</v>
      </c>
      <c r="H343" s="7">
        <f t="shared" si="38"/>
        <v>24800</v>
      </c>
    </row>
    <row r="344" spans="4:8" ht="15">
      <c r="D344" s="33">
        <f t="shared" si="39"/>
        <v>0</v>
      </c>
      <c r="F344" s="15">
        <f t="shared" si="36"/>
        <v>320600</v>
      </c>
      <c r="G344" s="5">
        <f t="shared" si="37"/>
        <v>321500</v>
      </c>
      <c r="H344" s="7">
        <f t="shared" si="38"/>
        <v>24700</v>
      </c>
    </row>
    <row r="345" spans="4:8" ht="15">
      <c r="D345" s="33">
        <f t="shared" si="39"/>
        <v>0</v>
      </c>
      <c r="F345" s="15">
        <f t="shared" si="36"/>
        <v>321600</v>
      </c>
      <c r="G345" s="5">
        <f t="shared" si="37"/>
        <v>322500</v>
      </c>
      <c r="H345" s="7">
        <f t="shared" si="38"/>
        <v>24600</v>
      </c>
    </row>
    <row r="346" spans="4:8" ht="15">
      <c r="D346" s="33">
        <f t="shared" si="39"/>
        <v>0</v>
      </c>
      <c r="F346" s="15">
        <f t="shared" si="36"/>
        <v>322600</v>
      </c>
      <c r="G346" s="5">
        <f t="shared" si="37"/>
        <v>323500</v>
      </c>
      <c r="H346" s="7">
        <f t="shared" si="38"/>
        <v>24500</v>
      </c>
    </row>
    <row r="347" spans="4:8" ht="15">
      <c r="D347" s="33">
        <f t="shared" si="39"/>
        <v>0</v>
      </c>
      <c r="F347" s="15">
        <f t="shared" si="36"/>
        <v>323600</v>
      </c>
      <c r="G347" s="5">
        <f t="shared" si="37"/>
        <v>324500</v>
      </c>
      <c r="H347" s="7">
        <f t="shared" si="38"/>
        <v>24400</v>
      </c>
    </row>
    <row r="348" spans="4:8" ht="15">
      <c r="D348" s="33">
        <f t="shared" si="39"/>
        <v>0</v>
      </c>
      <c r="F348" s="15">
        <f t="shared" si="36"/>
        <v>324600</v>
      </c>
      <c r="G348" s="5">
        <f t="shared" si="37"/>
        <v>325500</v>
      </c>
      <c r="H348" s="7">
        <f t="shared" si="38"/>
        <v>24300</v>
      </c>
    </row>
    <row r="349" spans="4:8" ht="15">
      <c r="D349" s="33">
        <f t="shared" si="39"/>
        <v>0</v>
      </c>
      <c r="F349" s="15">
        <f t="shared" si="36"/>
        <v>325600</v>
      </c>
      <c r="G349" s="5">
        <f t="shared" si="37"/>
        <v>326500</v>
      </c>
      <c r="H349" s="7">
        <f t="shared" si="38"/>
        <v>24200</v>
      </c>
    </row>
    <row r="350" spans="4:8" ht="15">
      <c r="D350" s="33">
        <f t="shared" si="39"/>
        <v>0</v>
      </c>
      <c r="F350" s="15">
        <f t="shared" si="36"/>
        <v>326600</v>
      </c>
      <c r="G350" s="5">
        <f t="shared" si="37"/>
        <v>327500</v>
      </c>
      <c r="H350" s="7">
        <f t="shared" si="38"/>
        <v>24100</v>
      </c>
    </row>
    <row r="351" spans="4:8" ht="15">
      <c r="D351" s="33">
        <f t="shared" si="39"/>
        <v>0</v>
      </c>
      <c r="F351" s="15">
        <f t="shared" si="36"/>
        <v>327600</v>
      </c>
      <c r="G351" s="5">
        <f t="shared" si="37"/>
        <v>328500</v>
      </c>
      <c r="H351" s="7">
        <f t="shared" si="38"/>
        <v>24000</v>
      </c>
    </row>
    <row r="352" spans="4:8" ht="15">
      <c r="D352" s="33">
        <f t="shared" si="39"/>
        <v>0</v>
      </c>
      <c r="F352" s="15">
        <f t="shared" si="36"/>
        <v>328600</v>
      </c>
      <c r="G352" s="5">
        <f t="shared" si="37"/>
        <v>329500</v>
      </c>
      <c r="H352" s="7">
        <f t="shared" si="38"/>
        <v>23900</v>
      </c>
    </row>
    <row r="353" spans="4:8" ht="15">
      <c r="D353" s="33">
        <f t="shared" si="39"/>
        <v>0</v>
      </c>
      <c r="F353" s="15">
        <f t="shared" si="36"/>
        <v>329600</v>
      </c>
      <c r="G353" s="5">
        <f t="shared" si="37"/>
        <v>330500</v>
      </c>
      <c r="H353" s="7">
        <f t="shared" si="38"/>
        <v>23800</v>
      </c>
    </row>
    <row r="354" spans="4:8" ht="15">
      <c r="D354" s="33">
        <f t="shared" si="39"/>
        <v>0</v>
      </c>
      <c r="F354" s="15">
        <f t="shared" si="36"/>
        <v>330600</v>
      </c>
      <c r="G354" s="5">
        <f t="shared" si="37"/>
        <v>331500</v>
      </c>
      <c r="H354" s="7">
        <f t="shared" si="38"/>
        <v>23700</v>
      </c>
    </row>
    <row r="355" spans="4:8" ht="15">
      <c r="D355" s="33">
        <f t="shared" si="39"/>
        <v>0</v>
      </c>
      <c r="F355" s="15">
        <f t="shared" si="36"/>
        <v>331600</v>
      </c>
      <c r="G355" s="5">
        <f t="shared" si="37"/>
        <v>332500</v>
      </c>
      <c r="H355" s="7">
        <f t="shared" si="38"/>
        <v>23600</v>
      </c>
    </row>
    <row r="356" spans="4:8" ht="15">
      <c r="D356" s="33">
        <f t="shared" si="39"/>
        <v>0</v>
      </c>
      <c r="F356" s="15">
        <f t="shared" si="36"/>
        <v>332600</v>
      </c>
      <c r="G356" s="5">
        <f t="shared" si="37"/>
        <v>333500</v>
      </c>
      <c r="H356" s="7">
        <f t="shared" si="38"/>
        <v>23500</v>
      </c>
    </row>
    <row r="357" spans="4:8" ht="15">
      <c r="D357" s="33">
        <f t="shared" si="39"/>
        <v>0</v>
      </c>
      <c r="F357" s="15">
        <f t="shared" si="36"/>
        <v>333600</v>
      </c>
      <c r="G357" s="5">
        <f t="shared" si="37"/>
        <v>334500</v>
      </c>
      <c r="H357" s="7">
        <f t="shared" si="38"/>
        <v>23400</v>
      </c>
    </row>
    <row r="358" spans="4:8" ht="15">
      <c r="D358" s="33">
        <f t="shared" si="39"/>
        <v>0</v>
      </c>
      <c r="F358" s="15">
        <f t="shared" si="36"/>
        <v>334600</v>
      </c>
      <c r="G358" s="5">
        <f t="shared" si="37"/>
        <v>335500</v>
      </c>
      <c r="H358" s="7">
        <f t="shared" si="38"/>
        <v>23300</v>
      </c>
    </row>
    <row r="359" spans="4:8" ht="15">
      <c r="D359" s="33">
        <f t="shared" si="39"/>
        <v>0</v>
      </c>
      <c r="F359" s="15">
        <f t="shared" si="36"/>
        <v>335600</v>
      </c>
      <c r="G359" s="5">
        <f t="shared" si="37"/>
        <v>336500</v>
      </c>
      <c r="H359" s="7">
        <f t="shared" si="38"/>
        <v>23200</v>
      </c>
    </row>
    <row r="360" spans="4:8" ht="15">
      <c r="D360" s="33">
        <f t="shared" si="39"/>
        <v>0</v>
      </c>
      <c r="F360" s="15">
        <f t="shared" si="36"/>
        <v>336600</v>
      </c>
      <c r="G360" s="5">
        <f t="shared" si="37"/>
        <v>337500</v>
      </c>
      <c r="H360" s="7">
        <f t="shared" si="38"/>
        <v>23100</v>
      </c>
    </row>
    <row r="361" spans="4:8" ht="15">
      <c r="D361" s="33">
        <f t="shared" si="39"/>
        <v>0</v>
      </c>
      <c r="F361" s="15">
        <f t="shared" si="36"/>
        <v>337600</v>
      </c>
      <c r="G361" s="5">
        <f t="shared" si="37"/>
        <v>338500</v>
      </c>
      <c r="H361" s="7">
        <f t="shared" si="38"/>
        <v>23000</v>
      </c>
    </row>
    <row r="362" spans="4:8" ht="15">
      <c r="D362" s="33">
        <f t="shared" si="39"/>
        <v>0</v>
      </c>
      <c r="F362" s="15">
        <f t="shared" si="36"/>
        <v>338600</v>
      </c>
      <c r="G362" s="5">
        <f t="shared" si="37"/>
        <v>339500</v>
      </c>
      <c r="H362" s="7">
        <f t="shared" si="38"/>
        <v>22900</v>
      </c>
    </row>
    <row r="363" spans="4:8" ht="15">
      <c r="D363" s="33">
        <f t="shared" si="39"/>
        <v>0</v>
      </c>
      <c r="F363" s="15">
        <f t="shared" si="36"/>
        <v>339600</v>
      </c>
      <c r="G363" s="5">
        <f t="shared" si="37"/>
        <v>340500</v>
      </c>
      <c r="H363" s="7">
        <f t="shared" si="38"/>
        <v>22800</v>
      </c>
    </row>
    <row r="364" spans="4:8" ht="15">
      <c r="D364" s="33">
        <f t="shared" si="39"/>
        <v>0</v>
      </c>
      <c r="F364" s="15">
        <f t="shared" si="36"/>
        <v>340600</v>
      </c>
      <c r="G364" s="5">
        <f t="shared" si="37"/>
        <v>341500</v>
      </c>
      <c r="H364" s="7">
        <f t="shared" si="38"/>
        <v>22700</v>
      </c>
    </row>
    <row r="365" spans="4:8" ht="15">
      <c r="D365" s="33">
        <f t="shared" si="39"/>
        <v>0</v>
      </c>
      <c r="F365" s="15">
        <f t="shared" si="36"/>
        <v>341600</v>
      </c>
      <c r="G365" s="5">
        <f t="shared" si="37"/>
        <v>342500</v>
      </c>
      <c r="H365" s="7">
        <f t="shared" si="38"/>
        <v>22600</v>
      </c>
    </row>
    <row r="366" spans="4:8" ht="15">
      <c r="D366" s="33">
        <f t="shared" si="39"/>
        <v>0</v>
      </c>
      <c r="F366" s="15">
        <f t="shared" si="36"/>
        <v>342600</v>
      </c>
      <c r="G366" s="5">
        <f t="shared" si="37"/>
        <v>343500</v>
      </c>
      <c r="H366" s="7">
        <f t="shared" si="38"/>
        <v>22500</v>
      </c>
    </row>
    <row r="367" spans="4:8" ht="15">
      <c r="D367" s="33">
        <f t="shared" si="39"/>
        <v>0</v>
      </c>
      <c r="F367" s="15">
        <f t="shared" ref="F367:F379" si="40">F366+1000</f>
        <v>343600</v>
      </c>
      <c r="G367" s="5">
        <f t="shared" ref="G367:G379" si="41">G366+1000</f>
        <v>344500</v>
      </c>
      <c r="H367" s="7">
        <f t="shared" ref="H367:H379" si="42">H366-100</f>
        <v>22400</v>
      </c>
    </row>
    <row r="368" spans="4:8" ht="15">
      <c r="D368" s="33">
        <f t="shared" si="39"/>
        <v>0</v>
      </c>
      <c r="F368" s="15">
        <f t="shared" si="40"/>
        <v>344600</v>
      </c>
      <c r="G368" s="5">
        <f t="shared" si="41"/>
        <v>345500</v>
      </c>
      <c r="H368" s="7">
        <f t="shared" si="42"/>
        <v>22300</v>
      </c>
    </row>
    <row r="369" spans="4:8" ht="15">
      <c r="D369" s="33">
        <f t="shared" si="39"/>
        <v>0</v>
      </c>
      <c r="F369" s="15">
        <f t="shared" si="40"/>
        <v>345600</v>
      </c>
      <c r="G369" s="5">
        <f t="shared" si="41"/>
        <v>346500</v>
      </c>
      <c r="H369" s="7">
        <f t="shared" si="42"/>
        <v>22200</v>
      </c>
    </row>
    <row r="370" spans="4:8" ht="15">
      <c r="D370" s="33">
        <f t="shared" si="39"/>
        <v>0</v>
      </c>
      <c r="F370" s="15">
        <f t="shared" si="40"/>
        <v>346600</v>
      </c>
      <c r="G370" s="5">
        <f t="shared" si="41"/>
        <v>347500</v>
      </c>
      <c r="H370" s="7">
        <f t="shared" si="42"/>
        <v>22100</v>
      </c>
    </row>
    <row r="371" spans="4:8" ht="15">
      <c r="D371" s="33">
        <f t="shared" si="39"/>
        <v>0</v>
      </c>
      <c r="F371" s="15">
        <f t="shared" si="40"/>
        <v>347600</v>
      </c>
      <c r="G371" s="5">
        <f t="shared" si="41"/>
        <v>348500</v>
      </c>
      <c r="H371" s="7">
        <f t="shared" si="42"/>
        <v>22000</v>
      </c>
    </row>
    <row r="372" spans="4:8" ht="15">
      <c r="D372" s="33">
        <f t="shared" si="39"/>
        <v>0</v>
      </c>
      <c r="F372" s="15">
        <f t="shared" si="40"/>
        <v>348600</v>
      </c>
      <c r="G372" s="5">
        <f t="shared" si="41"/>
        <v>349500</v>
      </c>
      <c r="H372" s="7">
        <f t="shared" si="42"/>
        <v>21900</v>
      </c>
    </row>
    <row r="373" spans="4:8" ht="15">
      <c r="D373" s="33">
        <f t="shared" si="39"/>
        <v>0</v>
      </c>
      <c r="F373" s="15">
        <f t="shared" si="40"/>
        <v>349600</v>
      </c>
      <c r="G373" s="5">
        <f t="shared" si="41"/>
        <v>350500</v>
      </c>
      <c r="H373" s="7">
        <f t="shared" si="42"/>
        <v>21800</v>
      </c>
    </row>
    <row r="374" spans="4:8" ht="15">
      <c r="D374" s="33">
        <f t="shared" si="39"/>
        <v>0</v>
      </c>
      <c r="F374" s="15">
        <f t="shared" si="40"/>
        <v>350600</v>
      </c>
      <c r="G374" s="5">
        <f t="shared" si="41"/>
        <v>351500</v>
      </c>
      <c r="H374" s="7">
        <f t="shared" si="42"/>
        <v>21700</v>
      </c>
    </row>
    <row r="375" spans="4:8" ht="15">
      <c r="D375" s="33">
        <f t="shared" si="39"/>
        <v>0</v>
      </c>
      <c r="F375" s="15">
        <f t="shared" si="40"/>
        <v>351600</v>
      </c>
      <c r="G375" s="5">
        <f t="shared" si="41"/>
        <v>352500</v>
      </c>
      <c r="H375" s="7">
        <f t="shared" si="42"/>
        <v>21600</v>
      </c>
    </row>
    <row r="376" spans="4:8" ht="15">
      <c r="D376" s="33">
        <f t="shared" si="39"/>
        <v>0</v>
      </c>
      <c r="F376" s="15">
        <f t="shared" si="40"/>
        <v>352600</v>
      </c>
      <c r="G376" s="5">
        <f t="shared" si="41"/>
        <v>353500</v>
      </c>
      <c r="H376" s="7">
        <f t="shared" si="42"/>
        <v>21500</v>
      </c>
    </row>
    <row r="377" spans="4:8" ht="15">
      <c r="D377" s="33">
        <f t="shared" si="39"/>
        <v>0</v>
      </c>
      <c r="F377" s="15">
        <f t="shared" si="40"/>
        <v>353600</v>
      </c>
      <c r="G377" s="5">
        <f t="shared" si="41"/>
        <v>354500</v>
      </c>
      <c r="H377" s="7">
        <f t="shared" si="42"/>
        <v>21400</v>
      </c>
    </row>
    <row r="378" spans="4:8" ht="15">
      <c r="D378" s="33">
        <f t="shared" si="39"/>
        <v>0</v>
      </c>
      <c r="F378" s="15">
        <f t="shared" si="40"/>
        <v>354600</v>
      </c>
      <c r="G378" s="5">
        <f t="shared" si="41"/>
        <v>355500</v>
      </c>
      <c r="H378" s="7">
        <f t="shared" si="42"/>
        <v>21300</v>
      </c>
    </row>
    <row r="379" spans="4:8" ht="15">
      <c r="D379" s="33">
        <f t="shared" si="39"/>
        <v>0</v>
      </c>
      <c r="F379" s="15">
        <f t="shared" si="40"/>
        <v>355600</v>
      </c>
      <c r="G379" s="5">
        <f t="shared" si="41"/>
        <v>356500</v>
      </c>
      <c r="H379" s="7">
        <f t="shared" si="42"/>
        <v>21200</v>
      </c>
    </row>
    <row r="380" spans="4:8" ht="15">
      <c r="D380" s="33">
        <f t="shared" si="39"/>
        <v>0</v>
      </c>
      <c r="F380" s="15">
        <f t="shared" ref="F380:F437" si="43">F379+1000</f>
        <v>356600</v>
      </c>
      <c r="G380" s="5">
        <f t="shared" ref="G380:G436" si="44">G379+1000</f>
        <v>357500</v>
      </c>
      <c r="H380" s="7">
        <f t="shared" ref="H380:H437" si="45">H379-100</f>
        <v>21100</v>
      </c>
    </row>
    <row r="381" spans="4:8" ht="15">
      <c r="D381" s="33">
        <f t="shared" si="39"/>
        <v>0</v>
      </c>
      <c r="F381" s="15">
        <f t="shared" si="43"/>
        <v>357600</v>
      </c>
      <c r="G381" s="5">
        <f t="shared" si="44"/>
        <v>358500</v>
      </c>
      <c r="H381" s="7">
        <f t="shared" si="45"/>
        <v>21000</v>
      </c>
    </row>
    <row r="382" spans="4:8" ht="15">
      <c r="D382" s="33">
        <f t="shared" si="39"/>
        <v>0</v>
      </c>
      <c r="F382" s="15">
        <f t="shared" si="43"/>
        <v>358600</v>
      </c>
      <c r="G382" s="5">
        <f t="shared" si="44"/>
        <v>359500</v>
      </c>
      <c r="H382" s="7">
        <f t="shared" si="45"/>
        <v>20900</v>
      </c>
    </row>
    <row r="383" spans="4:8" ht="15">
      <c r="D383" s="33">
        <f t="shared" si="39"/>
        <v>0</v>
      </c>
      <c r="F383" s="15">
        <f t="shared" si="43"/>
        <v>359600</v>
      </c>
      <c r="G383" s="5">
        <f t="shared" si="44"/>
        <v>360500</v>
      </c>
      <c r="H383" s="7">
        <f t="shared" si="45"/>
        <v>20800</v>
      </c>
    </row>
    <row r="384" spans="4:8" ht="15">
      <c r="D384" s="33">
        <f t="shared" si="39"/>
        <v>0</v>
      </c>
      <c r="F384" s="15">
        <f t="shared" si="43"/>
        <v>360600</v>
      </c>
      <c r="G384" s="5">
        <f t="shared" si="44"/>
        <v>361500</v>
      </c>
      <c r="H384" s="7">
        <f t="shared" si="45"/>
        <v>20700</v>
      </c>
    </row>
    <row r="385" spans="4:8" ht="15">
      <c r="D385" s="33">
        <f t="shared" si="39"/>
        <v>0</v>
      </c>
      <c r="F385" s="15">
        <f t="shared" si="43"/>
        <v>361600</v>
      </c>
      <c r="G385" s="5">
        <f t="shared" si="44"/>
        <v>362500</v>
      </c>
      <c r="H385" s="7">
        <f t="shared" si="45"/>
        <v>20600</v>
      </c>
    </row>
    <row r="386" spans="4:8" ht="15">
      <c r="D386" s="33">
        <f t="shared" si="39"/>
        <v>0</v>
      </c>
      <c r="F386" s="15">
        <f t="shared" si="43"/>
        <v>362600</v>
      </c>
      <c r="G386" s="5">
        <f t="shared" si="44"/>
        <v>363500</v>
      </c>
      <c r="H386" s="7">
        <f t="shared" si="45"/>
        <v>20500</v>
      </c>
    </row>
    <row r="387" spans="4:8" ht="15">
      <c r="D387" s="33">
        <f t="shared" si="39"/>
        <v>0</v>
      </c>
      <c r="F387" s="15">
        <f t="shared" si="43"/>
        <v>363600</v>
      </c>
      <c r="G387" s="5">
        <f t="shared" si="44"/>
        <v>364500</v>
      </c>
      <c r="H387" s="7">
        <f t="shared" si="45"/>
        <v>20400</v>
      </c>
    </row>
    <row r="388" spans="4:8" ht="15">
      <c r="D388" s="33">
        <f t="shared" ref="D388:D437" si="46">B388+C388</f>
        <v>0</v>
      </c>
      <c r="F388" s="15">
        <f t="shared" si="43"/>
        <v>364600</v>
      </c>
      <c r="G388" s="5">
        <f t="shared" si="44"/>
        <v>365500</v>
      </c>
      <c r="H388" s="7">
        <f t="shared" si="45"/>
        <v>20300</v>
      </c>
    </row>
    <row r="389" spans="4:8" ht="15">
      <c r="D389" s="33">
        <f t="shared" si="46"/>
        <v>0</v>
      </c>
      <c r="F389" s="15">
        <f t="shared" si="43"/>
        <v>365600</v>
      </c>
      <c r="G389" s="5">
        <f t="shared" si="44"/>
        <v>366500</v>
      </c>
      <c r="H389" s="7">
        <f t="shared" si="45"/>
        <v>20200</v>
      </c>
    </row>
    <row r="390" spans="4:8" ht="15">
      <c r="D390" s="33">
        <f t="shared" si="46"/>
        <v>0</v>
      </c>
      <c r="F390" s="15">
        <f t="shared" si="43"/>
        <v>366600</v>
      </c>
      <c r="G390" s="5">
        <f t="shared" si="44"/>
        <v>367500</v>
      </c>
      <c r="H390" s="7">
        <f t="shared" si="45"/>
        <v>20100</v>
      </c>
    </row>
    <row r="391" spans="4:8" ht="15">
      <c r="D391" s="33">
        <f t="shared" si="46"/>
        <v>0</v>
      </c>
      <c r="F391" s="15">
        <f t="shared" si="43"/>
        <v>367600</v>
      </c>
      <c r="G391" s="5">
        <f t="shared" si="44"/>
        <v>368500</v>
      </c>
      <c r="H391" s="7">
        <f t="shared" si="45"/>
        <v>20000</v>
      </c>
    </row>
    <row r="392" spans="4:8" ht="15">
      <c r="D392" s="33">
        <f t="shared" si="46"/>
        <v>0</v>
      </c>
      <c r="F392" s="15">
        <f t="shared" si="43"/>
        <v>368600</v>
      </c>
      <c r="G392" s="5">
        <f t="shared" si="44"/>
        <v>369500</v>
      </c>
      <c r="H392" s="7">
        <f t="shared" si="45"/>
        <v>19900</v>
      </c>
    </row>
    <row r="393" spans="4:8" ht="15">
      <c r="D393" s="33">
        <f t="shared" si="46"/>
        <v>0</v>
      </c>
      <c r="F393" s="15">
        <f t="shared" si="43"/>
        <v>369600</v>
      </c>
      <c r="G393" s="5">
        <f t="shared" si="44"/>
        <v>370500</v>
      </c>
      <c r="H393" s="7">
        <f t="shared" si="45"/>
        <v>19800</v>
      </c>
    </row>
    <row r="394" spans="4:8" ht="15">
      <c r="D394" s="33">
        <f t="shared" si="46"/>
        <v>0</v>
      </c>
      <c r="F394" s="15">
        <f t="shared" si="43"/>
        <v>370600</v>
      </c>
      <c r="G394" s="5">
        <f t="shared" si="44"/>
        <v>371500</v>
      </c>
      <c r="H394" s="7">
        <f t="shared" si="45"/>
        <v>19700</v>
      </c>
    </row>
    <row r="395" spans="4:8" ht="15">
      <c r="D395" s="33">
        <f t="shared" si="46"/>
        <v>0</v>
      </c>
      <c r="F395" s="15">
        <f t="shared" si="43"/>
        <v>371600</v>
      </c>
      <c r="G395" s="5">
        <f t="shared" si="44"/>
        <v>372500</v>
      </c>
      <c r="H395" s="7">
        <f t="shared" si="45"/>
        <v>19600</v>
      </c>
    </row>
    <row r="396" spans="4:8" ht="15">
      <c r="D396" s="33">
        <f t="shared" si="46"/>
        <v>0</v>
      </c>
      <c r="F396" s="15">
        <f t="shared" si="43"/>
        <v>372600</v>
      </c>
      <c r="G396" s="5">
        <f t="shared" si="44"/>
        <v>373500</v>
      </c>
      <c r="H396" s="7">
        <f t="shared" si="45"/>
        <v>19500</v>
      </c>
    </row>
    <row r="397" spans="4:8" ht="15">
      <c r="D397" s="33">
        <f t="shared" si="46"/>
        <v>0</v>
      </c>
      <c r="F397" s="15">
        <f t="shared" si="43"/>
        <v>373600</v>
      </c>
      <c r="G397" s="5">
        <f t="shared" si="44"/>
        <v>374500</v>
      </c>
      <c r="H397" s="7">
        <f t="shared" si="45"/>
        <v>19400</v>
      </c>
    </row>
    <row r="398" spans="4:8" ht="15">
      <c r="D398" s="33">
        <f t="shared" si="46"/>
        <v>0</v>
      </c>
      <c r="F398" s="15">
        <f t="shared" si="43"/>
        <v>374600</v>
      </c>
      <c r="G398" s="5">
        <f t="shared" si="44"/>
        <v>375500</v>
      </c>
      <c r="H398" s="7">
        <f t="shared" si="45"/>
        <v>19300</v>
      </c>
    </row>
    <row r="399" spans="4:8" ht="15">
      <c r="D399" s="33">
        <f t="shared" si="46"/>
        <v>0</v>
      </c>
      <c r="F399" s="15">
        <f t="shared" si="43"/>
        <v>375600</v>
      </c>
      <c r="G399" s="5">
        <f t="shared" si="44"/>
        <v>376500</v>
      </c>
      <c r="H399" s="7">
        <f t="shared" si="45"/>
        <v>19200</v>
      </c>
    </row>
    <row r="400" spans="4:8" ht="15">
      <c r="D400" s="33">
        <f t="shared" si="46"/>
        <v>0</v>
      </c>
      <c r="F400" s="15">
        <f t="shared" si="43"/>
        <v>376600</v>
      </c>
      <c r="G400" s="5">
        <f t="shared" si="44"/>
        <v>377500</v>
      </c>
      <c r="H400" s="7">
        <f t="shared" si="45"/>
        <v>19100</v>
      </c>
    </row>
    <row r="401" spans="4:8" ht="15">
      <c r="D401" s="33">
        <f t="shared" si="46"/>
        <v>0</v>
      </c>
      <c r="F401" s="15">
        <f t="shared" si="43"/>
        <v>377600</v>
      </c>
      <c r="G401" s="5">
        <f t="shared" si="44"/>
        <v>378500</v>
      </c>
      <c r="H401" s="7">
        <f t="shared" si="45"/>
        <v>19000</v>
      </c>
    </row>
    <row r="402" spans="4:8" ht="15">
      <c r="D402" s="33">
        <f t="shared" si="46"/>
        <v>0</v>
      </c>
      <c r="F402" s="15">
        <f t="shared" si="43"/>
        <v>378600</v>
      </c>
      <c r="G402" s="5">
        <f t="shared" si="44"/>
        <v>379500</v>
      </c>
      <c r="H402" s="7">
        <f t="shared" si="45"/>
        <v>18900</v>
      </c>
    </row>
    <row r="403" spans="4:8" ht="15">
      <c r="D403" s="33">
        <f t="shared" si="46"/>
        <v>0</v>
      </c>
      <c r="F403" s="15">
        <f t="shared" si="43"/>
        <v>379600</v>
      </c>
      <c r="G403" s="5">
        <f t="shared" si="44"/>
        <v>380500</v>
      </c>
      <c r="H403" s="7">
        <f t="shared" si="45"/>
        <v>18800</v>
      </c>
    </row>
    <row r="404" spans="4:8" ht="15">
      <c r="D404" s="33">
        <f t="shared" si="46"/>
        <v>0</v>
      </c>
      <c r="F404" s="15">
        <f t="shared" si="43"/>
        <v>380600</v>
      </c>
      <c r="G404" s="5">
        <f t="shared" si="44"/>
        <v>381500</v>
      </c>
      <c r="H404" s="7">
        <f t="shared" si="45"/>
        <v>18700</v>
      </c>
    </row>
    <row r="405" spans="4:8" ht="15">
      <c r="D405" s="33">
        <f t="shared" si="46"/>
        <v>0</v>
      </c>
      <c r="F405" s="15">
        <f t="shared" si="43"/>
        <v>381600</v>
      </c>
      <c r="G405" s="5">
        <f t="shared" si="44"/>
        <v>382500</v>
      </c>
      <c r="H405" s="7">
        <f t="shared" si="45"/>
        <v>18600</v>
      </c>
    </row>
    <row r="406" spans="4:8" ht="15">
      <c r="D406" s="33">
        <f t="shared" si="46"/>
        <v>0</v>
      </c>
      <c r="F406" s="15">
        <f t="shared" si="43"/>
        <v>382600</v>
      </c>
      <c r="G406" s="5">
        <f t="shared" si="44"/>
        <v>383500</v>
      </c>
      <c r="H406" s="7">
        <f t="shared" si="45"/>
        <v>18500</v>
      </c>
    </row>
    <row r="407" spans="4:8" ht="15">
      <c r="D407" s="33">
        <f t="shared" si="46"/>
        <v>0</v>
      </c>
      <c r="F407" s="15">
        <f t="shared" si="43"/>
        <v>383600</v>
      </c>
      <c r="G407" s="5">
        <f t="shared" si="44"/>
        <v>384500</v>
      </c>
      <c r="H407" s="7">
        <f t="shared" si="45"/>
        <v>18400</v>
      </c>
    </row>
    <row r="408" spans="4:8" ht="15">
      <c r="D408" s="33">
        <f t="shared" si="46"/>
        <v>0</v>
      </c>
      <c r="F408" s="15">
        <f t="shared" si="43"/>
        <v>384600</v>
      </c>
      <c r="G408" s="5">
        <f t="shared" si="44"/>
        <v>385500</v>
      </c>
      <c r="H408" s="7">
        <f t="shared" si="45"/>
        <v>18300</v>
      </c>
    </row>
    <row r="409" spans="4:8" ht="15">
      <c r="D409" s="33">
        <f t="shared" si="46"/>
        <v>0</v>
      </c>
      <c r="F409" s="15">
        <f t="shared" si="43"/>
        <v>385600</v>
      </c>
      <c r="G409" s="5">
        <f t="shared" si="44"/>
        <v>386500</v>
      </c>
      <c r="H409" s="7">
        <f t="shared" si="45"/>
        <v>18200</v>
      </c>
    </row>
    <row r="410" spans="4:8" ht="15">
      <c r="D410" s="33">
        <f t="shared" si="46"/>
        <v>0</v>
      </c>
      <c r="F410" s="15">
        <f t="shared" si="43"/>
        <v>386600</v>
      </c>
      <c r="G410" s="5">
        <f t="shared" si="44"/>
        <v>387500</v>
      </c>
      <c r="H410" s="7">
        <f t="shared" si="45"/>
        <v>18100</v>
      </c>
    </row>
    <row r="411" spans="4:8" ht="15">
      <c r="D411" s="33">
        <f t="shared" si="46"/>
        <v>0</v>
      </c>
      <c r="F411" s="15">
        <f t="shared" si="43"/>
        <v>387600</v>
      </c>
      <c r="G411" s="5">
        <f t="shared" si="44"/>
        <v>388500</v>
      </c>
      <c r="H411" s="7">
        <f t="shared" si="45"/>
        <v>18000</v>
      </c>
    </row>
    <row r="412" spans="4:8" ht="15">
      <c r="D412" s="33">
        <f t="shared" si="46"/>
        <v>0</v>
      </c>
      <c r="F412" s="15">
        <f t="shared" si="43"/>
        <v>388600</v>
      </c>
      <c r="G412" s="5">
        <f t="shared" si="44"/>
        <v>389500</v>
      </c>
      <c r="H412" s="7">
        <f t="shared" si="45"/>
        <v>17900</v>
      </c>
    </row>
    <row r="413" spans="4:8" ht="15">
      <c r="D413" s="33">
        <f t="shared" si="46"/>
        <v>0</v>
      </c>
      <c r="F413" s="15">
        <f t="shared" si="43"/>
        <v>389600</v>
      </c>
      <c r="G413" s="5">
        <f t="shared" si="44"/>
        <v>390500</v>
      </c>
      <c r="H413" s="7">
        <f t="shared" si="45"/>
        <v>17800</v>
      </c>
    </row>
    <row r="414" spans="4:8" ht="15">
      <c r="D414" s="33">
        <f t="shared" si="46"/>
        <v>0</v>
      </c>
      <c r="F414" s="15">
        <f t="shared" si="43"/>
        <v>390600</v>
      </c>
      <c r="G414" s="5">
        <f t="shared" si="44"/>
        <v>391500</v>
      </c>
      <c r="H414" s="7">
        <f t="shared" si="45"/>
        <v>17700</v>
      </c>
    </row>
    <row r="415" spans="4:8" ht="15">
      <c r="D415" s="33">
        <f t="shared" si="46"/>
        <v>0</v>
      </c>
      <c r="F415" s="15">
        <f t="shared" si="43"/>
        <v>391600</v>
      </c>
      <c r="G415" s="5">
        <f t="shared" si="44"/>
        <v>392500</v>
      </c>
      <c r="H415" s="7">
        <f t="shared" si="45"/>
        <v>17600</v>
      </c>
    </row>
    <row r="416" spans="4:8" ht="15">
      <c r="D416" s="33">
        <f t="shared" si="46"/>
        <v>0</v>
      </c>
      <c r="F416" s="15">
        <f t="shared" si="43"/>
        <v>392600</v>
      </c>
      <c r="G416" s="5">
        <f t="shared" si="44"/>
        <v>393500</v>
      </c>
      <c r="H416" s="7">
        <f t="shared" si="45"/>
        <v>17500</v>
      </c>
    </row>
    <row r="417" spans="4:8" ht="15">
      <c r="D417" s="33">
        <f t="shared" si="46"/>
        <v>0</v>
      </c>
      <c r="F417" s="15">
        <f t="shared" si="43"/>
        <v>393600</v>
      </c>
      <c r="G417" s="5">
        <f t="shared" si="44"/>
        <v>394500</v>
      </c>
      <c r="H417" s="7">
        <f t="shared" si="45"/>
        <v>17400</v>
      </c>
    </row>
    <row r="418" spans="4:8" ht="15">
      <c r="D418" s="33">
        <f t="shared" si="46"/>
        <v>0</v>
      </c>
      <c r="F418" s="15">
        <f t="shared" si="43"/>
        <v>394600</v>
      </c>
      <c r="G418" s="5">
        <f t="shared" si="44"/>
        <v>395500</v>
      </c>
      <c r="H418" s="7">
        <f t="shared" si="45"/>
        <v>17300</v>
      </c>
    </row>
    <row r="419" spans="4:8" ht="15">
      <c r="D419" s="33">
        <f t="shared" si="46"/>
        <v>0</v>
      </c>
      <c r="F419" s="15">
        <f t="shared" si="43"/>
        <v>395600</v>
      </c>
      <c r="G419" s="5">
        <f t="shared" si="44"/>
        <v>396500</v>
      </c>
      <c r="H419" s="7">
        <f t="shared" si="45"/>
        <v>17200</v>
      </c>
    </row>
    <row r="420" spans="4:8" ht="15">
      <c r="D420" s="33">
        <f t="shared" si="46"/>
        <v>0</v>
      </c>
      <c r="F420" s="15">
        <f t="shared" si="43"/>
        <v>396600</v>
      </c>
      <c r="G420" s="5">
        <f t="shared" si="44"/>
        <v>397500</v>
      </c>
      <c r="H420" s="7">
        <f t="shared" si="45"/>
        <v>17100</v>
      </c>
    </row>
    <row r="421" spans="4:8" ht="15">
      <c r="D421" s="33">
        <f t="shared" si="46"/>
        <v>0</v>
      </c>
      <c r="F421" s="15">
        <f t="shared" si="43"/>
        <v>397600</v>
      </c>
      <c r="G421" s="5">
        <f t="shared" si="44"/>
        <v>398500</v>
      </c>
      <c r="H421" s="7">
        <f t="shared" si="45"/>
        <v>17000</v>
      </c>
    </row>
    <row r="422" spans="4:8" ht="15">
      <c r="D422" s="33">
        <f t="shared" si="46"/>
        <v>0</v>
      </c>
      <c r="F422" s="15">
        <f t="shared" si="43"/>
        <v>398600</v>
      </c>
      <c r="G422" s="5">
        <f t="shared" si="44"/>
        <v>399500</v>
      </c>
      <c r="H422" s="7">
        <f t="shared" si="45"/>
        <v>16900</v>
      </c>
    </row>
    <row r="423" spans="4:8" ht="15">
      <c r="D423" s="33">
        <f t="shared" si="46"/>
        <v>0</v>
      </c>
      <c r="F423" s="15">
        <f t="shared" si="43"/>
        <v>399600</v>
      </c>
      <c r="G423" s="5">
        <f t="shared" si="44"/>
        <v>400500</v>
      </c>
      <c r="H423" s="7">
        <f t="shared" si="45"/>
        <v>16800</v>
      </c>
    </row>
    <row r="424" spans="4:8" ht="15">
      <c r="D424" s="33">
        <f t="shared" si="46"/>
        <v>0</v>
      </c>
      <c r="F424" s="15">
        <f t="shared" si="43"/>
        <v>400600</v>
      </c>
      <c r="G424" s="5">
        <f t="shared" si="44"/>
        <v>401500</v>
      </c>
      <c r="H424" s="7">
        <f t="shared" si="45"/>
        <v>16700</v>
      </c>
    </row>
    <row r="425" spans="4:8" ht="15">
      <c r="D425" s="33">
        <f t="shared" si="46"/>
        <v>0</v>
      </c>
      <c r="F425" s="15">
        <f t="shared" si="43"/>
        <v>401600</v>
      </c>
      <c r="G425" s="5">
        <f t="shared" si="44"/>
        <v>402500</v>
      </c>
      <c r="H425" s="7">
        <f t="shared" si="45"/>
        <v>16600</v>
      </c>
    </row>
    <row r="426" spans="4:8" ht="15">
      <c r="D426" s="33">
        <f t="shared" si="46"/>
        <v>0</v>
      </c>
      <c r="F426" s="15">
        <f t="shared" si="43"/>
        <v>402600</v>
      </c>
      <c r="G426" s="5">
        <f t="shared" si="44"/>
        <v>403500</v>
      </c>
      <c r="H426" s="7">
        <f t="shared" si="45"/>
        <v>16500</v>
      </c>
    </row>
    <row r="427" spans="4:8" ht="15">
      <c r="D427" s="33">
        <f t="shared" si="46"/>
        <v>0</v>
      </c>
      <c r="F427" s="15">
        <f t="shared" si="43"/>
        <v>403600</v>
      </c>
      <c r="G427" s="5">
        <f t="shared" si="44"/>
        <v>404500</v>
      </c>
      <c r="H427" s="7">
        <f t="shared" si="45"/>
        <v>16400</v>
      </c>
    </row>
    <row r="428" spans="4:8" ht="15">
      <c r="D428" s="33">
        <f t="shared" si="46"/>
        <v>0</v>
      </c>
      <c r="F428" s="15">
        <f t="shared" si="43"/>
        <v>404600</v>
      </c>
      <c r="G428" s="5">
        <f t="shared" si="44"/>
        <v>405500</v>
      </c>
      <c r="H428" s="7">
        <f t="shared" si="45"/>
        <v>16300</v>
      </c>
    </row>
    <row r="429" spans="4:8" ht="15">
      <c r="D429" s="33">
        <f t="shared" si="46"/>
        <v>0</v>
      </c>
      <c r="F429" s="15">
        <f t="shared" si="43"/>
        <v>405600</v>
      </c>
      <c r="G429" s="5">
        <f t="shared" si="44"/>
        <v>406500</v>
      </c>
      <c r="H429" s="7">
        <f t="shared" si="45"/>
        <v>16200</v>
      </c>
    </row>
    <row r="430" spans="4:8" ht="15">
      <c r="D430" s="33">
        <f t="shared" si="46"/>
        <v>0</v>
      </c>
      <c r="F430" s="15">
        <f t="shared" si="43"/>
        <v>406600</v>
      </c>
      <c r="G430" s="5">
        <f t="shared" si="44"/>
        <v>407500</v>
      </c>
      <c r="H430" s="7">
        <f t="shared" si="45"/>
        <v>16100</v>
      </c>
    </row>
    <row r="431" spans="4:8" ht="15">
      <c r="D431" s="33">
        <f t="shared" si="46"/>
        <v>0</v>
      </c>
      <c r="F431" s="15">
        <f t="shared" si="43"/>
        <v>407600</v>
      </c>
      <c r="G431" s="5">
        <f t="shared" si="44"/>
        <v>408500</v>
      </c>
      <c r="H431" s="7">
        <f t="shared" si="45"/>
        <v>16000</v>
      </c>
    </row>
    <row r="432" spans="4:8" ht="15">
      <c r="D432" s="33">
        <f t="shared" si="46"/>
        <v>0</v>
      </c>
      <c r="F432" s="15">
        <f t="shared" si="43"/>
        <v>408600</v>
      </c>
      <c r="G432" s="5">
        <f t="shared" si="44"/>
        <v>409500</v>
      </c>
      <c r="H432" s="7">
        <f t="shared" si="45"/>
        <v>15900</v>
      </c>
    </row>
    <row r="433" spans="4:8" ht="15">
      <c r="D433" s="33">
        <f t="shared" si="46"/>
        <v>0</v>
      </c>
      <c r="F433" s="15">
        <f t="shared" si="43"/>
        <v>409600</v>
      </c>
      <c r="G433" s="5">
        <f t="shared" si="44"/>
        <v>410500</v>
      </c>
      <c r="H433" s="7">
        <f t="shared" si="45"/>
        <v>15800</v>
      </c>
    </row>
    <row r="434" spans="4:8" ht="15">
      <c r="D434" s="33">
        <f t="shared" si="46"/>
        <v>0</v>
      </c>
      <c r="F434" s="15">
        <f t="shared" si="43"/>
        <v>410600</v>
      </c>
      <c r="G434" s="5">
        <f t="shared" si="44"/>
        <v>411500</v>
      </c>
      <c r="H434" s="7">
        <f t="shared" si="45"/>
        <v>15700</v>
      </c>
    </row>
    <row r="435" spans="4:8" ht="15">
      <c r="D435" s="33">
        <f t="shared" si="46"/>
        <v>0</v>
      </c>
      <c r="F435" s="15">
        <f t="shared" si="43"/>
        <v>411600</v>
      </c>
      <c r="G435" s="5">
        <f t="shared" si="44"/>
        <v>412500</v>
      </c>
      <c r="H435" s="7">
        <f t="shared" si="45"/>
        <v>15600</v>
      </c>
    </row>
    <row r="436" spans="4:8" ht="15">
      <c r="D436" s="33">
        <f t="shared" si="46"/>
        <v>0</v>
      </c>
      <c r="F436" s="15">
        <f t="shared" si="43"/>
        <v>412600</v>
      </c>
      <c r="G436" s="5">
        <f t="shared" si="44"/>
        <v>413500</v>
      </c>
      <c r="H436" s="7">
        <f t="shared" si="45"/>
        <v>15500</v>
      </c>
    </row>
    <row r="437" spans="4:8" ht="15.6" thickBot="1">
      <c r="D437" s="33">
        <f t="shared" si="46"/>
        <v>0</v>
      </c>
      <c r="F437" s="16">
        <f t="shared" si="43"/>
        <v>413600</v>
      </c>
      <c r="G437" s="9">
        <v>10000000</v>
      </c>
      <c r="H437" s="8">
        <f t="shared" si="45"/>
        <v>15400</v>
      </c>
    </row>
    <row r="438" spans="4:8" ht="15">
      <c r="F438" s="5"/>
    </row>
    <row r="439" spans="4:8" ht="15">
      <c r="F439" s="5"/>
    </row>
    <row r="440" spans="4:8" ht="15">
      <c r="F440" s="5"/>
    </row>
    <row r="441" spans="4:8" ht="15">
      <c r="F441" s="5"/>
    </row>
    <row r="442" spans="4:8" ht="15">
      <c r="F442" s="5"/>
    </row>
    <row r="443" spans="4:8" ht="15">
      <c r="F443" s="5"/>
    </row>
    <row r="444" spans="4:8" ht="15">
      <c r="F444" s="5"/>
    </row>
    <row r="445" spans="4:8" ht="15">
      <c r="F445" s="5"/>
    </row>
    <row r="446" spans="4:8" ht="15">
      <c r="F446" s="5"/>
    </row>
    <row r="447" spans="4:8" ht="15">
      <c r="F447" s="5"/>
    </row>
    <row r="448" spans="4:8" ht="15">
      <c r="F448" s="5"/>
    </row>
    <row r="449" spans="6:6" ht="15">
      <c r="F449" s="5"/>
    </row>
    <row r="450" spans="6:6" ht="15">
      <c r="F450" s="5"/>
    </row>
    <row r="451" spans="6:6" ht="15">
      <c r="F451" s="5"/>
    </row>
    <row r="452" spans="6:6" ht="15">
      <c r="F452" s="5"/>
    </row>
    <row r="453" spans="6:6" ht="15">
      <c r="F453" s="5"/>
    </row>
    <row r="454" spans="6:6" ht="15">
      <c r="F454" s="5"/>
    </row>
  </sheetData>
  <sortState xmlns:xlrd2="http://schemas.microsoft.com/office/spreadsheetml/2017/richdata2" ref="A3:E292">
    <sortCondition ref="A3:A292"/>
  </sortState>
  <mergeCells count="1">
    <mergeCell ref="P15:S1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Budgetmall LSB</vt:lpstr>
      <vt:lpstr>Data</vt:lpstr>
      <vt:lpstr>Avdrag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Hovstadius</dc:creator>
  <cp:lastModifiedBy>Christian Hovstadius</cp:lastModifiedBy>
  <dcterms:created xsi:type="dcterms:W3CDTF">2022-12-02T13:53:58Z</dcterms:created>
  <dcterms:modified xsi:type="dcterms:W3CDTF">2023-07-14T12:41:22Z</dcterms:modified>
</cp:coreProperties>
</file>